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8e0fedf551adf1/Documents/Protozing/Crorzar/"/>
    </mc:Choice>
  </mc:AlternateContent>
  <bookViews>
    <workbookView xWindow="0" yWindow="0" windowWidth="28800" windowHeight="11985"/>
  </bookViews>
  <sheets>
    <sheet name="BOM" sheetId="1" r:id="rId1"/>
  </sheets>
  <calcPr calcId="171027"/>
</workbook>
</file>

<file path=xl/calcChain.xml><?xml version="1.0" encoding="utf-8"?>
<calcChain xmlns="http://schemas.openxmlformats.org/spreadsheetml/2006/main">
  <c r="C34" i="1" l="1"/>
  <c r="E25" i="1"/>
  <c r="I27" i="1"/>
  <c r="H27" i="1"/>
  <c r="G27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8" i="1"/>
  <c r="G28" i="1"/>
  <c r="G26" i="1"/>
  <c r="I25" i="1"/>
  <c r="G24" i="1"/>
  <c r="H4" i="1"/>
  <c r="I4" i="1" s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I30" i="1" l="1"/>
  <c r="I31" i="1" s="1"/>
  <c r="I33" i="1"/>
  <c r="G25" i="1"/>
  <c r="G31" i="1" s="1"/>
</calcChain>
</file>

<file path=xl/comments1.xml><?xml version="1.0" encoding="utf-8"?>
<comments xmlns="http://schemas.openxmlformats.org/spreadsheetml/2006/main">
  <authors>
    <author>Wes Johnson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Wes Johnson:</t>
        </r>
        <r>
          <rPr>
            <sz val="9"/>
            <color indexed="81"/>
            <rFont val="Tahoma"/>
            <family val="2"/>
          </rPr>
          <t xml:space="preserve">
We only need one of these parts and the REED switch uses less power.  Subtracted from BOM already</t>
        </r>
      </text>
    </comment>
  </commentList>
</comments>
</file>

<file path=xl/sharedStrings.xml><?xml version="1.0" encoding="utf-8"?>
<sst xmlns="http://schemas.openxmlformats.org/spreadsheetml/2006/main" count="109" uniqueCount="96">
  <si>
    <t>C1</t>
  </si>
  <si>
    <t>GRM21BR61E106KA73L</t>
  </si>
  <si>
    <t>10uF</t>
  </si>
  <si>
    <t>CAP_0805</t>
  </si>
  <si>
    <t>C2</t>
  </si>
  <si>
    <t>CL05C101JB5NNNC</t>
  </si>
  <si>
    <t>100pF</t>
  </si>
  <si>
    <t>CAP_0402</t>
  </si>
  <si>
    <t>C3, C4, C6</t>
  </si>
  <si>
    <t>GRM155R61A104KA01J</t>
  </si>
  <si>
    <t>100nF</t>
  </si>
  <si>
    <t>C5</t>
  </si>
  <si>
    <t>10pF</t>
  </si>
  <si>
    <t>C7, C9</t>
  </si>
  <si>
    <t>CL05C180JB5NNNC</t>
  </si>
  <si>
    <t>18pF</t>
  </si>
  <si>
    <t>C8</t>
  </si>
  <si>
    <t>GRM1555C1H6R2BA01D</t>
  </si>
  <si>
    <t>6.2pF</t>
  </si>
  <si>
    <t>D1</t>
  </si>
  <si>
    <t>MM3Z4V3ST1G</t>
  </si>
  <si>
    <t>SOD-323</t>
  </si>
  <si>
    <t>J1</t>
  </si>
  <si>
    <t>J2</t>
  </si>
  <si>
    <t>J3, J4</t>
  </si>
  <si>
    <t>L1</t>
  </si>
  <si>
    <t>MLF1005LR56K</t>
  </si>
  <si>
    <t>560nH</t>
  </si>
  <si>
    <t>IND_0402</t>
  </si>
  <si>
    <t>L2</t>
  </si>
  <si>
    <t>MLK1005SR13JT000</t>
  </si>
  <si>
    <t>130nH</t>
  </si>
  <si>
    <t>R1, R3</t>
  </si>
  <si>
    <t>RC0402JR-0710KL</t>
  </si>
  <si>
    <t>10K</t>
  </si>
  <si>
    <t>RES_0402</t>
  </si>
  <si>
    <t>R2, R4, R5</t>
  </si>
  <si>
    <t>RC0402JR-07100RL</t>
  </si>
  <si>
    <t>R6</t>
  </si>
  <si>
    <t>CRG0402J1K0</t>
  </si>
  <si>
    <t>1K</t>
  </si>
  <si>
    <t>SW1</t>
  </si>
  <si>
    <t>Reed switch</t>
  </si>
  <si>
    <t>MK15-501-D-2</t>
  </si>
  <si>
    <t>U1</t>
  </si>
  <si>
    <t>MICRF112</t>
  </si>
  <si>
    <t>MSOP-10</t>
  </si>
  <si>
    <t>U2</t>
  </si>
  <si>
    <t>PIC12(L)F1571/2</t>
  </si>
  <si>
    <t>PIC12LF1572-I/MS</t>
  </si>
  <si>
    <t>MSOP-8</t>
  </si>
  <si>
    <t>Y1</t>
  </si>
  <si>
    <t>CRYSTAL_2EL</t>
  </si>
  <si>
    <t>10.78125MHz</t>
  </si>
  <si>
    <t>HC-49U</t>
  </si>
  <si>
    <t>Type</t>
  </si>
  <si>
    <t>Value</t>
  </si>
  <si>
    <t>Package</t>
  </si>
  <si>
    <t>Designation</t>
  </si>
  <si>
    <t>Qty</t>
  </si>
  <si>
    <t>Headers</t>
  </si>
  <si>
    <t>Total</t>
  </si>
  <si>
    <t>H1</t>
  </si>
  <si>
    <t>Hall Effect Sensor</t>
  </si>
  <si>
    <t>Cost (low volume 1-10)</t>
  </si>
  <si>
    <t>Cost (med. Volume 1000-5000)</t>
  </si>
  <si>
    <t>68004-400HLF-ND</t>
  </si>
  <si>
    <t>609-4384-1-ND</t>
  </si>
  <si>
    <t>AH372-SA-7DICT-ND</t>
  </si>
  <si>
    <t>SOT-23-3 Flat Leads</t>
  </si>
  <si>
    <t>20mm Battery holder</t>
  </si>
  <si>
    <t>PCB</t>
  </si>
  <si>
    <t>PCB 2.25"x1.0"x0.3"</t>
  </si>
  <si>
    <t>Assembly</t>
  </si>
  <si>
    <t>Assembly of Parts</t>
  </si>
  <si>
    <t>Plastic</t>
  </si>
  <si>
    <t>Enclosed Two-Part Plastic</t>
  </si>
  <si>
    <t>Battery</t>
  </si>
  <si>
    <t>CR2032</t>
  </si>
  <si>
    <t>20mm 200 mAh</t>
  </si>
  <si>
    <t>BK-883 or BHX2-2032-PC</t>
  </si>
  <si>
    <t>Total (per unit)</t>
  </si>
  <si>
    <t>Total (not shipping)</t>
  </si>
  <si>
    <t>Total (100,000 estimate)</t>
  </si>
  <si>
    <t>Total (20,000 estimate)</t>
  </si>
  <si>
    <t>Magnet</t>
  </si>
  <si>
    <t>Door Magnet</t>
  </si>
  <si>
    <t>1" x 0.25"</t>
  </si>
  <si>
    <t>Shipping/Handling</t>
  </si>
  <si>
    <t>Items Not Included:</t>
  </si>
  <si>
    <t>Packaging, Final Assembly, QC, Testing, and Out of Scope Processes</t>
  </si>
  <si>
    <t xml:space="preserve">Most Expensive Parts Total: </t>
  </si>
  <si>
    <t>In 20k Quantity those Parts Total:</t>
  </si>
  <si>
    <t>Total (5,000 quoted)</t>
  </si>
  <si>
    <t>Prototype Door Sensor BOM</t>
  </si>
  <si>
    <t>CL05C100JB5NNND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</si>
</sst>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right"/>
    </xf>
    <xf numFmtId="44" fontId="19" fillId="0" borderId="11" xfId="42" applyFont="1" applyBorder="1"/>
    <xf numFmtId="44" fontId="0" fillId="0" borderId="0" xfId="42" applyFont="1"/>
    <xf numFmtId="44" fontId="0" fillId="0" borderId="0" xfId="0" applyNumberFormat="1"/>
    <xf numFmtId="0" fontId="20" fillId="0" borderId="12" xfId="0" applyFont="1" applyBorder="1" applyAlignment="1">
      <alignment horizontal="center"/>
    </xf>
    <xf numFmtId="0" fontId="0" fillId="0" borderId="0" xfId="0" applyFill="1"/>
    <xf numFmtId="0" fontId="19" fillId="0" borderId="13" xfId="0" applyFont="1" applyBorder="1" applyAlignment="1">
      <alignment horizontal="right"/>
    </xf>
    <xf numFmtId="0" fontId="1" fillId="0" borderId="0" xfId="0" applyFont="1"/>
    <xf numFmtId="0" fontId="19" fillId="33" borderId="15" xfId="0" applyFont="1" applyFill="1" applyBorder="1"/>
    <xf numFmtId="0" fontId="19" fillId="33" borderId="16" xfId="0" applyFont="1" applyFill="1" applyBorder="1"/>
    <xf numFmtId="44" fontId="19" fillId="33" borderId="17" xfId="42" applyFont="1" applyFill="1" applyBorder="1"/>
    <xf numFmtId="0" fontId="19" fillId="33" borderId="10" xfId="0" applyFont="1" applyFill="1" applyBorder="1"/>
    <xf numFmtId="44" fontId="19" fillId="33" borderId="11" xfId="42" applyFont="1" applyFill="1" applyBorder="1"/>
    <xf numFmtId="0" fontId="19" fillId="33" borderId="14" xfId="0" applyFont="1" applyFill="1" applyBorder="1"/>
    <xf numFmtId="44" fontId="19" fillId="33" borderId="18" xfId="42" applyFont="1" applyFill="1" applyBorder="1"/>
    <xf numFmtId="0" fontId="19" fillId="33" borderId="10" xfId="0" applyFont="1" applyFill="1" applyBorder="1" applyAlignment="1">
      <alignment horizontal="left"/>
    </xf>
    <xf numFmtId="0" fontId="19" fillId="33" borderId="19" xfId="0" applyFont="1" applyFill="1" applyBorder="1" applyAlignment="1">
      <alignment horizontal="left"/>
    </xf>
    <xf numFmtId="0" fontId="19" fillId="33" borderId="1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zoomScale="70" zoomScaleNormal="70" workbookViewId="0">
      <selection activeCell="I40" sqref="I40"/>
    </sheetView>
  </sheetViews>
  <sheetFormatPr defaultRowHeight="14.25" x14ac:dyDescent="0.45"/>
  <cols>
    <col min="1" max="1" width="12" customWidth="1"/>
    <col min="2" max="2" width="28.73046875" bestFit="1" customWidth="1"/>
    <col min="3" max="3" width="18.73046875" customWidth="1"/>
    <col min="4" max="4" width="20.59765625" customWidth="1"/>
    <col min="6" max="6" width="19.73046875" bestFit="1" customWidth="1"/>
    <col min="8" max="8" width="27.1328125" bestFit="1" customWidth="1"/>
    <col min="9" max="9" width="21" bestFit="1" customWidth="1"/>
    <col min="11" max="11" width="15.6640625" customWidth="1"/>
  </cols>
  <sheetData>
    <row r="1" spans="1:11" ht="18.399999999999999" thickBot="1" x14ac:dyDescent="0.6">
      <c r="A1" s="7" t="s">
        <v>94</v>
      </c>
      <c r="B1" s="7"/>
      <c r="C1" s="7"/>
      <c r="D1" s="7"/>
      <c r="E1" s="7"/>
      <c r="F1" s="7"/>
      <c r="G1" s="7"/>
      <c r="H1" s="7"/>
      <c r="I1" s="7"/>
    </row>
    <row r="2" spans="1:11" ht="14.65" thickTop="1" x14ac:dyDescent="0.45"/>
    <row r="3" spans="1:11" s="1" customFormat="1" x14ac:dyDescent="0.45">
      <c r="A3" s="1" t="s">
        <v>58</v>
      </c>
      <c r="B3" s="1" t="s">
        <v>55</v>
      </c>
      <c r="C3" s="1" t="s">
        <v>56</v>
      </c>
      <c r="D3" s="1" t="s">
        <v>57</v>
      </c>
      <c r="E3" s="1" t="s">
        <v>59</v>
      </c>
      <c r="F3" s="1" t="s">
        <v>64</v>
      </c>
      <c r="G3" s="1" t="s">
        <v>61</v>
      </c>
      <c r="H3" s="1" t="s">
        <v>65</v>
      </c>
      <c r="I3" s="1" t="s">
        <v>82</v>
      </c>
    </row>
    <row r="4" spans="1:11" x14ac:dyDescent="0.45">
      <c r="A4" t="s">
        <v>0</v>
      </c>
      <c r="B4" t="s">
        <v>1</v>
      </c>
      <c r="C4" t="s">
        <v>2</v>
      </c>
      <c r="D4" t="s">
        <v>3</v>
      </c>
      <c r="E4">
        <v>1</v>
      </c>
      <c r="F4">
        <v>0.19</v>
      </c>
      <c r="G4">
        <f>F4*E4</f>
        <v>0.19</v>
      </c>
      <c r="H4">
        <f>0.0305</f>
        <v>3.0499999999999999E-2</v>
      </c>
      <c r="I4">
        <f>H4*E4</f>
        <v>3.0499999999999999E-2</v>
      </c>
      <c r="K4" s="5"/>
    </row>
    <row r="5" spans="1:11" x14ac:dyDescent="0.45">
      <c r="A5" t="s">
        <v>4</v>
      </c>
      <c r="B5" t="s">
        <v>5</v>
      </c>
      <c r="C5" t="s">
        <v>6</v>
      </c>
      <c r="D5" t="s">
        <v>7</v>
      </c>
      <c r="E5">
        <v>1</v>
      </c>
      <c r="F5">
        <v>0.1</v>
      </c>
      <c r="G5">
        <f t="shared" ref="G5:G28" si="0">F5*E5</f>
        <v>0.1</v>
      </c>
      <c r="H5">
        <v>2.1800000000000001E-3</v>
      </c>
      <c r="I5">
        <f t="shared" ref="I5:I28" si="1">H5*E5</f>
        <v>2.1800000000000001E-3</v>
      </c>
      <c r="K5" s="5"/>
    </row>
    <row r="6" spans="1:11" x14ac:dyDescent="0.45">
      <c r="A6" t="s">
        <v>8</v>
      </c>
      <c r="B6" t="s">
        <v>9</v>
      </c>
      <c r="C6" t="s">
        <v>10</v>
      </c>
      <c r="D6" t="s">
        <v>7</v>
      </c>
      <c r="E6">
        <v>3</v>
      </c>
      <c r="F6">
        <v>0.1</v>
      </c>
      <c r="G6">
        <f t="shared" si="0"/>
        <v>0.30000000000000004</v>
      </c>
      <c r="H6">
        <v>1.6999999999999999E-3</v>
      </c>
      <c r="I6">
        <f t="shared" si="1"/>
        <v>5.0999999999999995E-3</v>
      </c>
      <c r="K6" s="5"/>
    </row>
    <row r="7" spans="1:11" x14ac:dyDescent="0.45">
      <c r="A7" t="s">
        <v>11</v>
      </c>
      <c r="B7" s="10" t="s">
        <v>95</v>
      </c>
      <c r="C7" s="10" t="s">
        <v>12</v>
      </c>
      <c r="D7" t="s">
        <v>7</v>
      </c>
      <c r="E7">
        <v>1</v>
      </c>
      <c r="F7">
        <v>4.0000000000000001E-3</v>
      </c>
      <c r="G7">
        <f t="shared" si="0"/>
        <v>4.0000000000000001E-3</v>
      </c>
      <c r="H7">
        <v>2E-3</v>
      </c>
      <c r="I7" s="10">
        <f t="shared" si="1"/>
        <v>2E-3</v>
      </c>
      <c r="K7" s="5"/>
    </row>
    <row r="8" spans="1:11" x14ac:dyDescent="0.45">
      <c r="A8" t="s">
        <v>13</v>
      </c>
      <c r="B8" t="s">
        <v>14</v>
      </c>
      <c r="C8" t="s">
        <v>15</v>
      </c>
      <c r="D8" t="s">
        <v>7</v>
      </c>
      <c r="E8">
        <v>2</v>
      </c>
      <c r="F8">
        <v>0.1</v>
      </c>
      <c r="G8">
        <f t="shared" si="0"/>
        <v>0.2</v>
      </c>
      <c r="H8">
        <v>2.2100000000000002E-3</v>
      </c>
      <c r="I8">
        <f t="shared" si="1"/>
        <v>4.4200000000000003E-3</v>
      </c>
      <c r="K8" s="5"/>
    </row>
    <row r="9" spans="1:11" x14ac:dyDescent="0.45">
      <c r="A9" t="s">
        <v>16</v>
      </c>
      <c r="B9" t="s">
        <v>17</v>
      </c>
      <c r="C9" t="s">
        <v>18</v>
      </c>
      <c r="D9" t="s">
        <v>7</v>
      </c>
      <c r="E9">
        <v>1</v>
      </c>
      <c r="F9">
        <v>0.1</v>
      </c>
      <c r="G9">
        <f t="shared" si="0"/>
        <v>0.1</v>
      </c>
      <c r="H9">
        <v>4.62E-3</v>
      </c>
      <c r="I9">
        <f t="shared" si="1"/>
        <v>4.62E-3</v>
      </c>
      <c r="K9" s="5"/>
    </row>
    <row r="10" spans="1:11" x14ac:dyDescent="0.45">
      <c r="A10" t="s">
        <v>19</v>
      </c>
      <c r="B10" t="s">
        <v>20</v>
      </c>
      <c r="C10" t="s">
        <v>20</v>
      </c>
      <c r="D10" t="s">
        <v>21</v>
      </c>
      <c r="E10">
        <v>1</v>
      </c>
      <c r="F10">
        <v>0.14000000000000001</v>
      </c>
      <c r="G10">
        <f t="shared" si="0"/>
        <v>0.14000000000000001</v>
      </c>
      <c r="H10">
        <v>2.4740000000000002E-2</v>
      </c>
      <c r="I10">
        <f t="shared" si="1"/>
        <v>2.4740000000000002E-2</v>
      </c>
      <c r="K10" s="5"/>
    </row>
    <row r="11" spans="1:11" x14ac:dyDescent="0.45">
      <c r="A11" t="s">
        <v>22</v>
      </c>
      <c r="B11" s="10" t="s">
        <v>60</v>
      </c>
      <c r="C11" s="10" t="s">
        <v>67</v>
      </c>
      <c r="E11">
        <v>1</v>
      </c>
      <c r="F11">
        <v>0.31</v>
      </c>
      <c r="G11">
        <f t="shared" si="0"/>
        <v>0.31</v>
      </c>
      <c r="H11">
        <v>0.18712000000000001</v>
      </c>
      <c r="I11" s="10">
        <f t="shared" si="1"/>
        <v>0.18712000000000001</v>
      </c>
      <c r="K11" s="5"/>
    </row>
    <row r="12" spans="1:11" x14ac:dyDescent="0.45">
      <c r="A12" t="s">
        <v>23</v>
      </c>
      <c r="B12" s="1" t="s">
        <v>80</v>
      </c>
      <c r="C12" s="1" t="s">
        <v>70</v>
      </c>
      <c r="D12" t="s">
        <v>80</v>
      </c>
      <c r="E12">
        <v>2</v>
      </c>
      <c r="F12">
        <v>0.35</v>
      </c>
      <c r="G12">
        <f t="shared" si="0"/>
        <v>0.7</v>
      </c>
      <c r="H12">
        <v>0.22</v>
      </c>
      <c r="I12" s="1">
        <f t="shared" si="1"/>
        <v>0.44</v>
      </c>
      <c r="K12" s="5"/>
    </row>
    <row r="13" spans="1:11" x14ac:dyDescent="0.45">
      <c r="A13" t="s">
        <v>24</v>
      </c>
      <c r="B13" t="s">
        <v>60</v>
      </c>
      <c r="C13" s="8" t="s">
        <v>66</v>
      </c>
      <c r="E13">
        <v>2</v>
      </c>
      <c r="F13">
        <v>0.28999999999999998</v>
      </c>
      <c r="G13">
        <f t="shared" si="0"/>
        <v>0.57999999999999996</v>
      </c>
      <c r="H13">
        <v>8.9899999999999997E-3</v>
      </c>
      <c r="I13">
        <f t="shared" si="1"/>
        <v>1.7979999999999999E-2</v>
      </c>
      <c r="K13" s="5"/>
    </row>
    <row r="14" spans="1:11" x14ac:dyDescent="0.45">
      <c r="A14" t="s">
        <v>25</v>
      </c>
      <c r="B14" t="s">
        <v>26</v>
      </c>
      <c r="C14" t="s">
        <v>27</v>
      </c>
      <c r="D14" t="s">
        <v>28</v>
      </c>
      <c r="E14">
        <v>1</v>
      </c>
      <c r="F14">
        <v>0.28000000000000003</v>
      </c>
      <c r="G14">
        <f t="shared" si="0"/>
        <v>0.28000000000000003</v>
      </c>
      <c r="H14">
        <v>8.5250000000000006E-2</v>
      </c>
      <c r="I14">
        <f t="shared" si="1"/>
        <v>8.5250000000000006E-2</v>
      </c>
      <c r="K14" s="5"/>
    </row>
    <row r="15" spans="1:11" x14ac:dyDescent="0.45">
      <c r="A15" t="s">
        <v>29</v>
      </c>
      <c r="B15" t="s">
        <v>30</v>
      </c>
      <c r="C15" t="s">
        <v>31</v>
      </c>
      <c r="D15" t="s">
        <v>28</v>
      </c>
      <c r="E15">
        <v>1</v>
      </c>
      <c r="F15">
        <v>0.1</v>
      </c>
      <c r="G15">
        <f t="shared" si="0"/>
        <v>0.1</v>
      </c>
      <c r="H15">
        <v>1.6E-2</v>
      </c>
      <c r="I15">
        <f t="shared" si="1"/>
        <v>1.6E-2</v>
      </c>
      <c r="K15" s="5"/>
    </row>
    <row r="16" spans="1:11" x14ac:dyDescent="0.45">
      <c r="A16" t="s">
        <v>32</v>
      </c>
      <c r="B16" t="s">
        <v>33</v>
      </c>
      <c r="C16" t="s">
        <v>34</v>
      </c>
      <c r="D16" t="s">
        <v>35</v>
      </c>
      <c r="E16">
        <v>2</v>
      </c>
      <c r="F16">
        <v>0.1</v>
      </c>
      <c r="G16">
        <f t="shared" si="0"/>
        <v>0.2</v>
      </c>
      <c r="H16">
        <v>1.2099999999999999E-3</v>
      </c>
      <c r="I16">
        <f t="shared" si="1"/>
        <v>2.4199999999999998E-3</v>
      </c>
      <c r="K16" s="5"/>
    </row>
    <row r="17" spans="1:11" x14ac:dyDescent="0.45">
      <c r="A17" t="s">
        <v>36</v>
      </c>
      <c r="B17" t="s">
        <v>37</v>
      </c>
      <c r="C17">
        <v>100</v>
      </c>
      <c r="D17" t="s">
        <v>35</v>
      </c>
      <c r="E17">
        <v>3</v>
      </c>
      <c r="F17">
        <v>0.1</v>
      </c>
      <c r="G17">
        <f t="shared" si="0"/>
        <v>0.30000000000000004</v>
      </c>
      <c r="H17">
        <v>1.2099999999999999E-3</v>
      </c>
      <c r="I17">
        <f t="shared" si="1"/>
        <v>3.6299999999999995E-3</v>
      </c>
      <c r="K17" s="5"/>
    </row>
    <row r="18" spans="1:11" x14ac:dyDescent="0.45">
      <c r="A18" t="s">
        <v>38</v>
      </c>
      <c r="B18" t="s">
        <v>39</v>
      </c>
      <c r="C18" t="s">
        <v>40</v>
      </c>
      <c r="D18" t="s">
        <v>35</v>
      </c>
      <c r="E18">
        <v>1</v>
      </c>
      <c r="F18">
        <v>0.1</v>
      </c>
      <c r="G18">
        <f t="shared" si="0"/>
        <v>0.1</v>
      </c>
      <c r="H18">
        <v>9.3999999999999997E-4</v>
      </c>
      <c r="I18">
        <f t="shared" si="1"/>
        <v>9.3999999999999997E-4</v>
      </c>
      <c r="K18" s="5"/>
    </row>
    <row r="19" spans="1:11" x14ac:dyDescent="0.45">
      <c r="A19" t="s">
        <v>41</v>
      </c>
      <c r="B19" s="1" t="s">
        <v>42</v>
      </c>
      <c r="C19" s="1" t="s">
        <v>43</v>
      </c>
      <c r="E19">
        <v>1</v>
      </c>
      <c r="F19">
        <v>0.74</v>
      </c>
      <c r="G19">
        <f t="shared" si="0"/>
        <v>0.74</v>
      </c>
      <c r="H19">
        <v>0.34075</v>
      </c>
      <c r="I19" s="1">
        <f t="shared" si="1"/>
        <v>0.34075</v>
      </c>
      <c r="K19" s="5"/>
    </row>
    <row r="20" spans="1:11" x14ac:dyDescent="0.45">
      <c r="A20" t="s">
        <v>62</v>
      </c>
      <c r="B20" s="1" t="s">
        <v>63</v>
      </c>
      <c r="C20" s="1" t="s">
        <v>68</v>
      </c>
      <c r="D20" t="s">
        <v>69</v>
      </c>
      <c r="E20">
        <v>1</v>
      </c>
      <c r="F20">
        <v>0.86</v>
      </c>
      <c r="G20">
        <f t="shared" si="0"/>
        <v>0.86</v>
      </c>
      <c r="H20">
        <v>0.33688000000000001</v>
      </c>
      <c r="I20" s="1">
        <f t="shared" si="1"/>
        <v>0.33688000000000001</v>
      </c>
      <c r="K20" s="5"/>
    </row>
    <row r="21" spans="1:11" x14ac:dyDescent="0.45">
      <c r="A21" t="s">
        <v>44</v>
      </c>
      <c r="B21" s="1" t="s">
        <v>45</v>
      </c>
      <c r="C21" s="1" t="s">
        <v>45</v>
      </c>
      <c r="D21" t="s">
        <v>46</v>
      </c>
      <c r="E21">
        <v>1</v>
      </c>
      <c r="F21">
        <v>0.68</v>
      </c>
      <c r="G21">
        <f t="shared" si="0"/>
        <v>0.68</v>
      </c>
      <c r="H21">
        <v>0.56000000000000005</v>
      </c>
      <c r="I21" s="1">
        <f t="shared" si="1"/>
        <v>0.56000000000000005</v>
      </c>
      <c r="K21" s="5"/>
    </row>
    <row r="22" spans="1:11" x14ac:dyDescent="0.45">
      <c r="A22" t="s">
        <v>47</v>
      </c>
      <c r="B22" s="1" t="s">
        <v>48</v>
      </c>
      <c r="C22" s="1" t="s">
        <v>49</v>
      </c>
      <c r="D22" t="s">
        <v>50</v>
      </c>
      <c r="E22">
        <v>1</v>
      </c>
      <c r="F22">
        <v>0.55000000000000004</v>
      </c>
      <c r="G22">
        <f t="shared" si="0"/>
        <v>0.55000000000000004</v>
      </c>
      <c r="H22">
        <v>0.46</v>
      </c>
      <c r="I22" s="1">
        <f t="shared" si="1"/>
        <v>0.46</v>
      </c>
      <c r="K22" s="5"/>
    </row>
    <row r="23" spans="1:11" x14ac:dyDescent="0.45">
      <c r="A23" t="s">
        <v>51</v>
      </c>
      <c r="B23" s="1" t="s">
        <v>52</v>
      </c>
      <c r="C23" s="1" t="s">
        <v>53</v>
      </c>
      <c r="D23" t="s">
        <v>54</v>
      </c>
      <c r="E23">
        <v>1</v>
      </c>
      <c r="F23">
        <v>0.56000000000000005</v>
      </c>
      <c r="G23">
        <f t="shared" si="0"/>
        <v>0.56000000000000005</v>
      </c>
      <c r="H23">
        <v>0.17</v>
      </c>
      <c r="I23" s="1">
        <f t="shared" si="1"/>
        <v>0.17</v>
      </c>
      <c r="K23" s="5"/>
    </row>
    <row r="24" spans="1:11" x14ac:dyDescent="0.45">
      <c r="A24" t="s">
        <v>71</v>
      </c>
      <c r="B24" s="1" t="s">
        <v>72</v>
      </c>
      <c r="E24">
        <v>1</v>
      </c>
      <c r="F24">
        <v>4</v>
      </c>
      <c r="G24">
        <f t="shared" si="0"/>
        <v>4</v>
      </c>
      <c r="H24">
        <v>0.4</v>
      </c>
      <c r="I24" s="1">
        <f t="shared" si="1"/>
        <v>0.4</v>
      </c>
      <c r="K24" s="5"/>
    </row>
    <row r="25" spans="1:11" x14ac:dyDescent="0.45">
      <c r="A25" t="s">
        <v>73</v>
      </c>
      <c r="B25" s="1" t="s">
        <v>74</v>
      </c>
      <c r="E25">
        <f>SUM(E4:E24)</f>
        <v>29</v>
      </c>
      <c r="F25">
        <v>4</v>
      </c>
      <c r="G25">
        <f t="shared" si="0"/>
        <v>116</v>
      </c>
      <c r="H25">
        <v>0.02</v>
      </c>
      <c r="I25" s="1">
        <f t="shared" si="1"/>
        <v>0.57999999999999996</v>
      </c>
      <c r="K25" s="5"/>
    </row>
    <row r="26" spans="1:11" x14ac:dyDescent="0.45">
      <c r="A26" t="s">
        <v>75</v>
      </c>
      <c r="B26" t="s">
        <v>76</v>
      </c>
      <c r="E26">
        <v>2</v>
      </c>
      <c r="F26">
        <v>12</v>
      </c>
      <c r="G26">
        <f t="shared" si="0"/>
        <v>24</v>
      </c>
      <c r="H26">
        <v>0.09</v>
      </c>
      <c r="I26">
        <f t="shared" si="1"/>
        <v>0.18</v>
      </c>
      <c r="K26" s="5"/>
    </row>
    <row r="27" spans="1:11" x14ac:dyDescent="0.45">
      <c r="A27" t="s">
        <v>85</v>
      </c>
      <c r="B27" s="1" t="s">
        <v>86</v>
      </c>
      <c r="C27" s="1" t="s">
        <v>87</v>
      </c>
      <c r="D27" s="21">
        <v>8110</v>
      </c>
      <c r="E27">
        <v>1</v>
      </c>
      <c r="F27">
        <v>0.89</v>
      </c>
      <c r="G27">
        <f t="shared" si="0"/>
        <v>0.89</v>
      </c>
      <c r="H27">
        <f>0.89*0.7</f>
        <v>0.623</v>
      </c>
      <c r="I27" s="1">
        <f t="shared" si="1"/>
        <v>0.623</v>
      </c>
      <c r="K27" s="5"/>
    </row>
    <row r="28" spans="1:11" x14ac:dyDescent="0.45">
      <c r="A28" t="s">
        <v>77</v>
      </c>
      <c r="B28" s="1" t="s">
        <v>78</v>
      </c>
      <c r="C28" s="1" t="s">
        <v>79</v>
      </c>
      <c r="D28" t="s">
        <v>78</v>
      </c>
      <c r="E28">
        <v>2</v>
      </c>
      <c r="F28">
        <v>0.34</v>
      </c>
      <c r="G28">
        <f t="shared" si="0"/>
        <v>0.68</v>
      </c>
      <c r="H28">
        <v>0.14738000000000001</v>
      </c>
      <c r="I28" s="1">
        <f t="shared" si="1"/>
        <v>0.29476000000000002</v>
      </c>
      <c r="K28" s="5"/>
    </row>
    <row r="29" spans="1:11" ht="14.65" thickBot="1" x14ac:dyDescent="0.5">
      <c r="K29" s="5"/>
    </row>
    <row r="30" spans="1:11" ht="14.65" thickBot="1" x14ac:dyDescent="0.5">
      <c r="H30" s="9" t="s">
        <v>88</v>
      </c>
      <c r="I30" s="4">
        <f>(SUM(I4:I28)-H19)*0.1</f>
        <v>0.4431540000000001</v>
      </c>
    </row>
    <row r="31" spans="1:11" ht="14.65" thickBot="1" x14ac:dyDescent="0.5">
      <c r="F31" s="3" t="s">
        <v>81</v>
      </c>
      <c r="G31" s="4">
        <f>SUM(G4:G28)-F20</f>
        <v>151.70399999999998</v>
      </c>
      <c r="H31" s="3" t="s">
        <v>61</v>
      </c>
      <c r="I31" s="4">
        <f>(SUM(I4:I28)-H20)+I30</f>
        <v>4.8785640000000008</v>
      </c>
      <c r="K31" s="6"/>
    </row>
    <row r="32" spans="1:11" ht="14.65" thickBot="1" x14ac:dyDescent="0.5"/>
    <row r="33" spans="2:11" ht="14.65" thickBot="1" x14ac:dyDescent="0.5">
      <c r="B33" s="16" t="s">
        <v>89</v>
      </c>
      <c r="C33" s="18" t="s">
        <v>90</v>
      </c>
      <c r="D33" s="19"/>
      <c r="E33" s="19"/>
      <c r="F33" s="20"/>
      <c r="H33" s="2" t="s">
        <v>93</v>
      </c>
      <c r="I33" s="4">
        <f>(SUM(I4:I28)-H20)*1.1</f>
        <v>4.8789510000000016</v>
      </c>
      <c r="K33" s="6"/>
    </row>
    <row r="34" spans="2:11" ht="14.65" thickBot="1" x14ac:dyDescent="0.5">
      <c r="B34" s="11" t="s">
        <v>91</v>
      </c>
      <c r="C34" s="17">
        <f>I12+I19+I20+I21+I22+I23+I24+I25+I27+I28</f>
        <v>4.2053900000000004</v>
      </c>
      <c r="K34" s="6"/>
    </row>
    <row r="35" spans="2:11" ht="14.65" thickBot="1" x14ac:dyDescent="0.5">
      <c r="B35" s="12" t="s">
        <v>92</v>
      </c>
      <c r="C35" s="13">
        <v>2.97</v>
      </c>
      <c r="H35" s="14" t="s">
        <v>84</v>
      </c>
      <c r="I35" s="15">
        <v>3.83</v>
      </c>
      <c r="K35" s="6"/>
    </row>
    <row r="36" spans="2:11" ht="14.65" thickBot="1" x14ac:dyDescent="0.5"/>
    <row r="37" spans="2:11" ht="14.65" thickBot="1" x14ac:dyDescent="0.5">
      <c r="H37" s="2" t="s">
        <v>83</v>
      </c>
      <c r="I37" s="4">
        <v>3.26</v>
      </c>
    </row>
  </sheetData>
  <mergeCells count="2">
    <mergeCell ref="A1:I1"/>
    <mergeCell ref="C33:F33"/>
  </mergeCells>
  <pageMargins left="0.7" right="0.7" top="0.75" bottom="0.75" header="0.3" footer="0.3"/>
  <pageSetup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Weston Johnson</dc:creator>
  <cp:lastModifiedBy>Wes Johnson</cp:lastModifiedBy>
  <cp:lastPrinted>2016-09-16T05:43:08Z</cp:lastPrinted>
  <dcterms:created xsi:type="dcterms:W3CDTF">2016-09-16T03:41:25Z</dcterms:created>
  <dcterms:modified xsi:type="dcterms:W3CDTF">2016-09-24T04:26:02Z</dcterms:modified>
</cp:coreProperties>
</file>