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40"/>
  </bookViews>
  <sheets>
    <sheet name="PR48" sheetId="1" r:id="rId1"/>
  </sheets>
  <definedNames>
    <definedName name="solver_adj" localSheetId="0" hidden="1">'PR48'!$K$7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'PR48'!$K$9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200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Q5" i="1" l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4" i="1"/>
  <c r="E3" i="1"/>
  <c r="D4" i="1" l="1"/>
  <c r="D5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R3" i="1"/>
  <c r="S3" i="1" s="1"/>
  <c r="F3" i="1"/>
  <c r="E4" i="1" l="1"/>
  <c r="F4" i="1" s="1"/>
  <c r="M3" i="1"/>
  <c r="N3" i="1" s="1"/>
  <c r="O3" i="1" s="1"/>
  <c r="R4" i="1"/>
  <c r="S4" i="1" s="1"/>
  <c r="D6" i="1"/>
  <c r="E5" i="1"/>
  <c r="M4" i="1" l="1"/>
  <c r="N4" i="1" s="1"/>
  <c r="O4" i="1" s="1"/>
  <c r="M5" i="1"/>
  <c r="N5" i="1" s="1"/>
  <c r="O5" i="1" s="1"/>
  <c r="F5" i="1"/>
  <c r="D7" i="1"/>
  <c r="E6" i="1"/>
  <c r="R5" i="1"/>
  <c r="S5" i="1" s="1"/>
  <c r="R6" i="1" l="1"/>
  <c r="S6" i="1" s="1"/>
  <c r="F6" i="1"/>
  <c r="M6" i="1"/>
  <c r="N6" i="1" s="1"/>
  <c r="O6" i="1" s="1"/>
  <c r="D8" i="1"/>
  <c r="E7" i="1"/>
  <c r="R7" i="1" l="1"/>
  <c r="S7" i="1" s="1"/>
  <c r="M7" i="1"/>
  <c r="N7" i="1" s="1"/>
  <c r="O7" i="1" s="1"/>
  <c r="F7" i="1"/>
  <c r="D9" i="1"/>
  <c r="E8" i="1"/>
  <c r="D10" i="1" l="1"/>
  <c r="E9" i="1"/>
  <c r="R8" i="1"/>
  <c r="S8" i="1" s="1"/>
  <c r="F8" i="1"/>
  <c r="M8" i="1"/>
  <c r="N8" i="1" s="1"/>
  <c r="O8" i="1" s="1"/>
  <c r="R9" i="1" l="1"/>
  <c r="S9" i="1" s="1"/>
  <c r="M9" i="1"/>
  <c r="N9" i="1" s="1"/>
  <c r="O9" i="1" s="1"/>
  <c r="F9" i="1"/>
  <c r="D11" i="1"/>
  <c r="E10" i="1"/>
  <c r="M10" i="1" l="1"/>
  <c r="N10" i="1" s="1"/>
  <c r="O10" i="1" s="1"/>
  <c r="F10" i="1"/>
  <c r="D12" i="1"/>
  <c r="E11" i="1"/>
  <c r="R10" i="1"/>
  <c r="S10" i="1" s="1"/>
  <c r="R11" i="1" l="1"/>
  <c r="S11" i="1" s="1"/>
  <c r="M11" i="1"/>
  <c r="N11" i="1" s="1"/>
  <c r="O11" i="1" s="1"/>
  <c r="F11" i="1"/>
  <c r="D13" i="1"/>
  <c r="E12" i="1"/>
  <c r="M12" i="1" l="1"/>
  <c r="N12" i="1" s="1"/>
  <c r="F12" i="1"/>
  <c r="E13" i="1"/>
  <c r="D14" i="1"/>
  <c r="R12" i="1"/>
  <c r="S12" i="1" s="1"/>
  <c r="D15" i="1" l="1"/>
  <c r="E14" i="1"/>
  <c r="R13" i="1"/>
  <c r="S13" i="1" s="1"/>
  <c r="F13" i="1"/>
  <c r="M13" i="1"/>
  <c r="N13" i="1" s="1"/>
  <c r="O13" i="1" s="1"/>
  <c r="R14" i="1" l="1"/>
  <c r="S14" i="1" s="1"/>
  <c r="M14" i="1"/>
  <c r="N14" i="1" s="1"/>
  <c r="O14" i="1" s="1"/>
  <c r="F14" i="1"/>
  <c r="E15" i="1"/>
  <c r="F15" i="1" s="1"/>
  <c r="D16" i="1"/>
  <c r="E16" i="1" l="1"/>
  <c r="D17" i="1"/>
  <c r="M15" i="1"/>
  <c r="N15" i="1" s="1"/>
  <c r="O15" i="1" s="1"/>
  <c r="R15" i="1"/>
  <c r="S15" i="1" s="1"/>
  <c r="R16" i="1" l="1"/>
  <c r="S16" i="1" s="1"/>
  <c r="D18" i="1"/>
  <c r="E17" i="1"/>
  <c r="M16" i="1"/>
  <c r="N16" i="1" s="1"/>
  <c r="O16" i="1" s="1"/>
  <c r="F16" i="1"/>
  <c r="M17" i="1" l="1"/>
  <c r="N17" i="1" s="1"/>
  <c r="O17" i="1" s="1"/>
  <c r="F17" i="1"/>
  <c r="D19" i="1"/>
  <c r="E18" i="1"/>
  <c r="R17" i="1"/>
  <c r="S17" i="1" s="1"/>
  <c r="M18" i="1" l="1"/>
  <c r="N18" i="1" s="1"/>
  <c r="O18" i="1" s="1"/>
  <c r="F18" i="1"/>
  <c r="R18" i="1"/>
  <c r="S18" i="1" s="1"/>
  <c r="D20" i="1"/>
  <c r="E19" i="1"/>
  <c r="M19" i="1" l="1"/>
  <c r="N19" i="1" s="1"/>
  <c r="O19" i="1" s="1"/>
  <c r="F19" i="1"/>
  <c r="D21" i="1"/>
  <c r="E20" i="1"/>
  <c r="R19" i="1"/>
  <c r="S19" i="1" s="1"/>
  <c r="R20" i="1" l="1"/>
  <c r="S20" i="1" s="1"/>
  <c r="M20" i="1"/>
  <c r="N20" i="1" s="1"/>
  <c r="O20" i="1" s="1"/>
  <c r="F20" i="1"/>
  <c r="D22" i="1"/>
  <c r="E21" i="1"/>
  <c r="F21" i="1" l="1"/>
  <c r="M21" i="1"/>
  <c r="N21" i="1" s="1"/>
  <c r="O21" i="1" s="1"/>
  <c r="E22" i="1"/>
  <c r="D23" i="1"/>
  <c r="R21" i="1"/>
  <c r="S21" i="1" s="1"/>
  <c r="R22" i="1" l="1"/>
  <c r="S22" i="1" s="1"/>
  <c r="E23" i="1"/>
  <c r="D24" i="1"/>
  <c r="M22" i="1"/>
  <c r="N22" i="1" s="1"/>
  <c r="O22" i="1" s="1"/>
  <c r="F22" i="1"/>
  <c r="E24" i="1" l="1"/>
  <c r="D25" i="1"/>
  <c r="F23" i="1"/>
  <c r="M23" i="1"/>
  <c r="N23" i="1" s="1"/>
  <c r="O23" i="1" s="1"/>
  <c r="R23" i="1"/>
  <c r="S23" i="1" s="1"/>
  <c r="R24" i="1" l="1"/>
  <c r="S24" i="1" s="1"/>
  <c r="D26" i="1"/>
  <c r="E25" i="1"/>
  <c r="M24" i="1"/>
  <c r="N24" i="1" s="1"/>
  <c r="O24" i="1" s="1"/>
  <c r="F24" i="1"/>
  <c r="M25" i="1" l="1"/>
  <c r="N25" i="1" s="1"/>
  <c r="O25" i="1" s="1"/>
  <c r="F25" i="1"/>
  <c r="D27" i="1"/>
  <c r="E26" i="1"/>
  <c r="R25" i="1"/>
  <c r="S25" i="1" s="1"/>
  <c r="R26" i="1" l="1"/>
  <c r="S26" i="1" s="1"/>
  <c r="M26" i="1"/>
  <c r="N26" i="1" s="1"/>
  <c r="O26" i="1" s="1"/>
  <c r="F26" i="1"/>
  <c r="D28" i="1"/>
  <c r="E27" i="1"/>
  <c r="D29" i="1" l="1"/>
  <c r="E28" i="1"/>
  <c r="F27" i="1"/>
  <c r="M27" i="1"/>
  <c r="N27" i="1" s="1"/>
  <c r="R27" i="1"/>
  <c r="S27" i="1" s="1"/>
  <c r="R28" i="1" l="1"/>
  <c r="S28" i="1" s="1"/>
  <c r="M28" i="1"/>
  <c r="N28" i="1" s="1"/>
  <c r="O28" i="1" s="1"/>
  <c r="F28" i="1"/>
  <c r="E29" i="1"/>
  <c r="D30" i="1"/>
  <c r="F29" i="1" l="1"/>
  <c r="M29" i="1"/>
  <c r="N29" i="1" s="1"/>
  <c r="O29" i="1" s="1"/>
  <c r="E30" i="1"/>
  <c r="D31" i="1"/>
  <c r="R29" i="1"/>
  <c r="S29" i="1" s="1"/>
  <c r="R30" i="1" l="1"/>
  <c r="S30" i="1" s="1"/>
  <c r="D32" i="1"/>
  <c r="E31" i="1"/>
  <c r="M30" i="1"/>
  <c r="N30" i="1" s="1"/>
  <c r="O30" i="1" s="1"/>
  <c r="F30" i="1"/>
  <c r="M31" i="1" l="1"/>
  <c r="N31" i="1" s="1"/>
  <c r="O31" i="1" s="1"/>
  <c r="F31" i="1"/>
  <c r="E32" i="1"/>
  <c r="D33" i="1"/>
  <c r="R31" i="1"/>
  <c r="S31" i="1" s="1"/>
  <c r="R32" i="1" l="1"/>
  <c r="S32" i="1" s="1"/>
  <c r="E33" i="1"/>
  <c r="D34" i="1"/>
  <c r="E34" i="1" s="1"/>
  <c r="F32" i="1"/>
  <c r="M32" i="1"/>
  <c r="N32" i="1" s="1"/>
  <c r="O32" i="1" s="1"/>
  <c r="K9" i="1" s="1"/>
  <c r="F34" i="1" l="1"/>
  <c r="M34" i="1"/>
  <c r="N34" i="1" s="1"/>
  <c r="O34" i="1" s="1"/>
  <c r="M33" i="1"/>
  <c r="N33" i="1" s="1"/>
  <c r="O33" i="1" s="1"/>
  <c r="F33" i="1"/>
  <c r="R34" i="1"/>
  <c r="S34" i="1" s="1"/>
  <c r="R33" i="1"/>
  <c r="S33" i="1" s="1"/>
  <c r="K4" i="1" l="1"/>
  <c r="K3" i="1"/>
  <c r="K5" i="1" s="1"/>
</calcChain>
</file>

<file path=xl/sharedStrings.xml><?xml version="1.0" encoding="utf-8"?>
<sst xmlns="http://schemas.openxmlformats.org/spreadsheetml/2006/main" count="22" uniqueCount="21">
  <si>
    <t>Resin</t>
  </si>
  <si>
    <t>Exposure time (s)</t>
  </si>
  <si>
    <t>Light intensity (mW/cm2)</t>
  </si>
  <si>
    <t>Dose (mJ/cm2)</t>
  </si>
  <si>
    <t>ln (Dose)</t>
  </si>
  <si>
    <t>thickness (mm)</t>
  </si>
  <si>
    <t>ha (mm)</t>
  </si>
  <si>
    <t>Calc. Thickness PR48 (mm)</t>
  </si>
  <si>
    <t>residual (mm)</t>
  </si>
  <si>
    <t>Model ha</t>
  </si>
  <si>
    <t>model t</t>
  </si>
  <si>
    <t>PR48</t>
  </si>
  <si>
    <t>intercept</t>
  </si>
  <si>
    <t>slope = Dp (mm)</t>
  </si>
  <si>
    <t>Ecrit fit (mJ/cm2)</t>
  </si>
  <si>
    <t>dDp/dE</t>
  </si>
  <si>
    <t>Ecrit test (mJ/cm2)</t>
  </si>
  <si>
    <t>chi^2</t>
  </si>
  <si>
    <t>Dp0</t>
  </si>
  <si>
    <t>#</t>
  </si>
  <si>
    <t># of exposures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</si>
</sst>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0" fillId="0" borderId="0" xfId="0" applyFill="1"/>
    <xf numFmtId="1" fontId="0" fillId="3" borderId="0" xfId="0" applyNumberFormat="1" applyFill="1"/>
    <xf numFmtId="2" fontId="0" fillId="3" borderId="0" xfId="0" applyNumberFormat="1" applyFill="1"/>
    <xf numFmtId="0" fontId="0" fillId="0" borderId="0" xfId="0" applyFont="1" applyFill="1" applyAlignment="1">
      <alignment horizontal="left" wrapText="1"/>
    </xf>
    <xf numFmtId="164" fontId="0" fillId="0" borderId="0" xfId="0" applyNumberFormat="1"/>
    <xf numFmtId="164" fontId="0" fillId="0" borderId="0" xfId="0" applyNumberFormat="1" applyFill="1"/>
    <xf numFmtId="165" fontId="0" fillId="0" borderId="0" xfId="0" applyNumberFormat="1" applyFill="1"/>
    <xf numFmtId="11" fontId="0" fillId="0" borderId="0" xfId="0" applyNumberFormat="1"/>
    <xf numFmtId="0" fontId="0" fillId="0" borderId="0" xfId="0" applyNumberFormat="1"/>
    <xf numFmtId="166" fontId="0" fillId="0" borderId="0" xfId="0" applyNumberFormat="1" applyFill="1"/>
    <xf numFmtId="166" fontId="0" fillId="0" borderId="0" xfId="0" applyNumberFormat="1"/>
    <xf numFmtId="164" fontId="0" fillId="0" borderId="0" xfId="0" applyNumberFormat="1" applyFont="1" applyFill="1" applyAlignment="1">
      <alignment horizontal="left"/>
    </xf>
    <xf numFmtId="165" fontId="0" fillId="0" borderId="0" xfId="0" applyNumberFormat="1"/>
    <xf numFmtId="1" fontId="0" fillId="0" borderId="0" xfId="0" applyNumberFormat="1" applyFill="1"/>
    <xf numFmtId="2" fontId="0" fillId="0" borderId="0" xfId="0" applyNumberFormat="1" applyFill="1"/>
    <xf numFmtId="0" fontId="0" fillId="0" borderId="0" xfId="0" applyAlignment="1">
      <alignment vertical="center"/>
    </xf>
    <xf numFmtId="2" fontId="0" fillId="0" borderId="0" xfId="0" applyNumberFormat="1"/>
    <xf numFmtId="164" fontId="0" fillId="0" borderId="0" xfId="0" applyNumberFormat="1" applyBorder="1"/>
    <xf numFmtId="166" fontId="0" fillId="0" borderId="0" xfId="0" applyNumberFormat="1" applyBorder="1"/>
    <xf numFmtId="164" fontId="0" fillId="0" borderId="0" xfId="0" applyNumberFormat="1" applyFill="1" applyBorder="1" applyAlignment="1"/>
    <xf numFmtId="166" fontId="0" fillId="0" borderId="0" xfId="0" applyNumberFormat="1" applyFill="1" applyBorder="1"/>
    <xf numFmtId="164" fontId="0" fillId="4" borderId="1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64" fontId="0" fillId="6" borderId="0" xfId="0" applyNumberFormat="1" applyFont="1" applyFill="1" applyAlignment="1">
      <alignment horizontal="left"/>
    </xf>
    <xf numFmtId="164" fontId="0" fillId="6" borderId="0" xfId="0" applyNumberFormat="1" applyFill="1" applyProtection="1">
      <protection locked="0"/>
    </xf>
    <xf numFmtId="11" fontId="0" fillId="6" borderId="0" xfId="0" applyNumberFormat="1" applyFill="1" applyProtection="1">
      <protection locked="0"/>
    </xf>
    <xf numFmtId="0" fontId="0" fillId="6" borderId="0" xfId="0" applyFont="1" applyFill="1" applyAlignment="1">
      <alignment horizontal="left" wrapText="1"/>
    </xf>
    <xf numFmtId="2" fontId="0" fillId="6" borderId="0" xfId="0" applyNumberFormat="1" applyFill="1" applyProtection="1">
      <protection locked="0"/>
    </xf>
    <xf numFmtId="164" fontId="0" fillId="7" borderId="1" xfId="0" applyNumberFormat="1" applyFill="1" applyBorder="1" applyProtection="1">
      <protection locked="0"/>
    </xf>
    <xf numFmtId="164" fontId="0" fillId="7" borderId="2" xfId="0" applyNumberFormat="1" applyFill="1" applyBorder="1" applyProtection="1">
      <protection locked="0"/>
    </xf>
    <xf numFmtId="164" fontId="0" fillId="7" borderId="3" xfId="0" applyNumberFormat="1" applyFill="1" applyBorder="1" applyProtection="1">
      <protection locked="0"/>
    </xf>
    <xf numFmtId="0" fontId="0" fillId="7" borderId="0" xfId="0" applyFill="1"/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97325641755064"/>
          <c:y val="6.6611173889546071E-2"/>
          <c:w val="0.78390374271059005"/>
          <c:h val="0.79539360590667185"/>
        </c:manualLayout>
      </c:layout>
      <c:scatterChart>
        <c:scatterStyle val="smoothMarker"/>
        <c:varyColors val="0"/>
        <c:ser>
          <c:idx val="4"/>
          <c:order val="1"/>
          <c:tx>
            <c:strRef>
              <c:f>'PR48'!$N$1</c:f>
              <c:strCache>
                <c:ptCount val="1"/>
                <c:pt idx="0">
                  <c:v>Calc. Thickness PR48 (mm)</c:v>
                </c:pt>
              </c:strCache>
            </c:strRef>
          </c:tx>
          <c:marker>
            <c:symbol val="none"/>
          </c:marker>
          <c:xVal>
            <c:numRef>
              <c:f>'PR48'!$Q$3:$Q$34</c:f>
              <c:numCache>
                <c:formatCode>General</c:formatCode>
                <c:ptCount val="32"/>
                <c:pt idx="0">
                  <c:v>200</c:v>
                </c:pt>
                <c:pt idx="1">
                  <c:v>194</c:v>
                </c:pt>
                <c:pt idx="2">
                  <c:v>188</c:v>
                </c:pt>
                <c:pt idx="3">
                  <c:v>182</c:v>
                </c:pt>
                <c:pt idx="4">
                  <c:v>176</c:v>
                </c:pt>
                <c:pt idx="5">
                  <c:v>170</c:v>
                </c:pt>
                <c:pt idx="6">
                  <c:v>164</c:v>
                </c:pt>
                <c:pt idx="7">
                  <c:v>158</c:v>
                </c:pt>
                <c:pt idx="8">
                  <c:v>152</c:v>
                </c:pt>
                <c:pt idx="9">
                  <c:v>146</c:v>
                </c:pt>
                <c:pt idx="10">
                  <c:v>140</c:v>
                </c:pt>
                <c:pt idx="11">
                  <c:v>134</c:v>
                </c:pt>
                <c:pt idx="12">
                  <c:v>128</c:v>
                </c:pt>
                <c:pt idx="13">
                  <c:v>122</c:v>
                </c:pt>
                <c:pt idx="14">
                  <c:v>116</c:v>
                </c:pt>
                <c:pt idx="15">
                  <c:v>110</c:v>
                </c:pt>
                <c:pt idx="16">
                  <c:v>104</c:v>
                </c:pt>
                <c:pt idx="17">
                  <c:v>98</c:v>
                </c:pt>
                <c:pt idx="18">
                  <c:v>92</c:v>
                </c:pt>
                <c:pt idx="19">
                  <c:v>86</c:v>
                </c:pt>
                <c:pt idx="20">
                  <c:v>80</c:v>
                </c:pt>
                <c:pt idx="21">
                  <c:v>74</c:v>
                </c:pt>
                <c:pt idx="22">
                  <c:v>68</c:v>
                </c:pt>
                <c:pt idx="23">
                  <c:v>62</c:v>
                </c:pt>
                <c:pt idx="24">
                  <c:v>56</c:v>
                </c:pt>
                <c:pt idx="25">
                  <c:v>50</c:v>
                </c:pt>
                <c:pt idx="26">
                  <c:v>44</c:v>
                </c:pt>
                <c:pt idx="27">
                  <c:v>38</c:v>
                </c:pt>
                <c:pt idx="28">
                  <c:v>32</c:v>
                </c:pt>
                <c:pt idx="29">
                  <c:v>26</c:v>
                </c:pt>
                <c:pt idx="30">
                  <c:v>20</c:v>
                </c:pt>
                <c:pt idx="31">
                  <c:v>14</c:v>
                </c:pt>
              </c:numCache>
            </c:numRef>
          </c:xVal>
          <c:yVal>
            <c:numRef>
              <c:f>'PR48'!$S$3:$S$34</c:f>
              <c:numCache>
                <c:formatCode>General</c:formatCode>
                <c:ptCount val="32"/>
                <c:pt idx="0">
                  <c:v>0.40611652874468218</c:v>
                </c:pt>
                <c:pt idx="1">
                  <c:v>0.39668819621172108</c:v>
                </c:pt>
                <c:pt idx="2">
                  <c:v>0.38726195124259749</c:v>
                </c:pt>
                <c:pt idx="3">
                  <c:v>0.37783628356591287</c:v>
                </c:pt>
                <c:pt idx="4">
                  <c:v>0.36840947578243788</c:v>
                </c:pt>
                <c:pt idx="5">
                  <c:v>0.35897957078410608</c:v>
                </c:pt>
                <c:pt idx="6">
                  <c:v>0.34954433290294673</c:v>
                </c:pt>
                <c:pt idx="7">
                  <c:v>0.34010120132515331</c:v>
                </c:pt>
                <c:pt idx="8">
                  <c:v>0.33064723389622974</c:v>
                </c:pt>
                <c:pt idx="9">
                  <c:v>0.32117903889902738</c:v>
                </c:pt>
                <c:pt idx="10">
                  <c:v>0.31169269165562208</c:v>
                </c:pt>
                <c:pt idx="11">
                  <c:v>0.30218363181148122</c:v>
                </c:pt>
                <c:pt idx="12">
                  <c:v>0.29264653579655481</c:v>
                </c:pt>
                <c:pt idx="13">
                  <c:v>0.28307515705969039</c:v>
                </c:pt>
                <c:pt idx="14">
                  <c:v>0.2734621239936737</c:v>
                </c:pt>
                <c:pt idx="15">
                  <c:v>0.263798681629138</c:v>
                </c:pt>
                <c:pt idx="16">
                  <c:v>0.25407435758206171</c:v>
                </c:pt>
                <c:pt idx="17">
                  <c:v>0.24427652443924136</c:v>
                </c:pt>
                <c:pt idx="18">
                  <c:v>0.23438981819729715</c:v>
                </c:pt>
                <c:pt idx="19">
                  <c:v>0.22439535290523627</c:v>
                </c:pt>
                <c:pt idx="20">
                  <c:v>0.21426964074546109</c:v>
                </c:pt>
                <c:pt idx="21">
                  <c:v>0.20398307627613099</c:v>
                </c:pt>
                <c:pt idx="22">
                  <c:v>0.19349775832452967</c:v>
                </c:pt>
                <c:pt idx="23">
                  <c:v>0.18276427378845087</c:v>
                </c:pt>
                <c:pt idx="24">
                  <c:v>0.17171679488813962</c:v>
                </c:pt>
                <c:pt idx="25">
                  <c:v>0.16026531735614269</c:v>
                </c:pt>
                <c:pt idx="26">
                  <c:v>0.14828279782127157</c:v>
                </c:pt>
                <c:pt idx="27">
                  <c:v>0.13558260220483487</c:v>
                </c:pt>
                <c:pt idx="28">
                  <c:v>0.12187603818247707</c:v>
                </c:pt>
                <c:pt idx="29">
                  <c:v>0.10668451258698028</c:v>
                </c:pt>
                <c:pt idx="30">
                  <c:v>8.913266859760989E-2</c:v>
                </c:pt>
                <c:pt idx="31">
                  <c:v>6.7357141872887702E-2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501760"/>
        <c:axId val="191087744"/>
      </c:scatterChart>
      <c:scatterChart>
        <c:scatterStyle val="lineMarker"/>
        <c:varyColors val="0"/>
        <c:ser>
          <c:idx val="0"/>
          <c:order val="0"/>
          <c:tx>
            <c:strRef>
              <c:f>'PR48'!$A$3:$A$34</c:f>
              <c:strCache>
                <c:ptCount val="1"/>
                <c:pt idx="0">
                  <c:v>PR48</c:v>
                </c:pt>
              </c:strCache>
            </c:strRef>
          </c:tx>
          <c:spPr>
            <a:ln w="28575">
              <a:noFill/>
            </a:ln>
          </c:spPr>
          <c:xVal>
            <c:numRef>
              <c:f>'PR48'!$E$3:$E$34</c:f>
              <c:numCache>
                <c:formatCode>0.00</c:formatCode>
                <c:ptCount val="32"/>
                <c:pt idx="0">
                  <c:v>6</c:v>
                </c:pt>
                <c:pt idx="1">
                  <c:v>120</c:v>
                </c:pt>
                <c:pt idx="2">
                  <c:v>18</c:v>
                </c:pt>
                <c:pt idx="3">
                  <c:v>54</c:v>
                </c:pt>
                <c:pt idx="4">
                  <c:v>156</c:v>
                </c:pt>
                <c:pt idx="5">
                  <c:v>24</c:v>
                </c:pt>
                <c:pt idx="6">
                  <c:v>126</c:v>
                </c:pt>
                <c:pt idx="7">
                  <c:v>174</c:v>
                </c:pt>
                <c:pt idx="8">
                  <c:v>192</c:v>
                </c:pt>
                <c:pt idx="9">
                  <c:v>42</c:v>
                </c:pt>
                <c:pt idx="10">
                  <c:v>30</c:v>
                </c:pt>
                <c:pt idx="11">
                  <c:v>72</c:v>
                </c:pt>
                <c:pt idx="12">
                  <c:v>90</c:v>
                </c:pt>
                <c:pt idx="13">
                  <c:v>186</c:v>
                </c:pt>
                <c:pt idx="14">
                  <c:v>168</c:v>
                </c:pt>
                <c:pt idx="15">
                  <c:v>36</c:v>
                </c:pt>
                <c:pt idx="16">
                  <c:v>132</c:v>
                </c:pt>
                <c:pt idx="17">
                  <c:v>162</c:v>
                </c:pt>
                <c:pt idx="18">
                  <c:v>78</c:v>
                </c:pt>
                <c:pt idx="19">
                  <c:v>12</c:v>
                </c:pt>
                <c:pt idx="20">
                  <c:v>66</c:v>
                </c:pt>
                <c:pt idx="21">
                  <c:v>144</c:v>
                </c:pt>
                <c:pt idx="22">
                  <c:v>84</c:v>
                </c:pt>
                <c:pt idx="23">
                  <c:v>48</c:v>
                </c:pt>
                <c:pt idx="24">
                  <c:v>114</c:v>
                </c:pt>
                <c:pt idx="25">
                  <c:v>180</c:v>
                </c:pt>
                <c:pt idx="26">
                  <c:v>96</c:v>
                </c:pt>
                <c:pt idx="27">
                  <c:v>60</c:v>
                </c:pt>
                <c:pt idx="28">
                  <c:v>138</c:v>
                </c:pt>
                <c:pt idx="29">
                  <c:v>108</c:v>
                </c:pt>
                <c:pt idx="30">
                  <c:v>102</c:v>
                </c:pt>
                <c:pt idx="31">
                  <c:v>150</c:v>
                </c:pt>
              </c:numCache>
            </c:numRef>
          </c:xVal>
          <c:yVal>
            <c:numRef>
              <c:f>'PR48'!$H$3:$H$34</c:f>
              <c:numCache>
                <c:formatCode>0.000</c:formatCode>
                <c:ptCount val="32"/>
                <c:pt idx="1">
                  <c:v>0.29399999999999998</c:v>
                </c:pt>
                <c:pt idx="2">
                  <c:v>7.5999999999999998E-2</c:v>
                </c:pt>
                <c:pt idx="3">
                  <c:v>0.157</c:v>
                </c:pt>
                <c:pt idx="4">
                  <c:v>0.33100000000000002</c:v>
                </c:pt>
                <c:pt idx="5">
                  <c:v>9.9000000000000005E-2</c:v>
                </c:pt>
                <c:pt idx="6">
                  <c:v>0.30299999999999999</c:v>
                </c:pt>
                <c:pt idx="7">
                  <c:v>0.36399999999999999</c:v>
                </c:pt>
                <c:pt idx="8">
                  <c:v>0.39900000000000002</c:v>
                </c:pt>
                <c:pt idx="10">
                  <c:v>0.113</c:v>
                </c:pt>
                <c:pt idx="11">
                  <c:v>0.19600000000000001</c:v>
                </c:pt>
                <c:pt idx="12">
                  <c:v>0.23400000000000001</c:v>
                </c:pt>
                <c:pt idx="13">
                  <c:v>0.38100000000000001</c:v>
                </c:pt>
                <c:pt idx="14">
                  <c:v>0.35399999999999998</c:v>
                </c:pt>
                <c:pt idx="15">
                  <c:v>0.128</c:v>
                </c:pt>
                <c:pt idx="16">
                  <c:v>0.30599999999999999</c:v>
                </c:pt>
                <c:pt idx="17">
                  <c:v>0.33700000000000002</c:v>
                </c:pt>
                <c:pt idx="18">
                  <c:v>0.20399999999999999</c:v>
                </c:pt>
                <c:pt idx="19">
                  <c:v>5.3999999999999999E-2</c:v>
                </c:pt>
                <c:pt idx="20">
                  <c:v>0.19</c:v>
                </c:pt>
                <c:pt idx="21">
                  <c:v>0.32100000000000001</c:v>
                </c:pt>
                <c:pt idx="22">
                  <c:v>0.22</c:v>
                </c:pt>
                <c:pt idx="23">
                  <c:v>0.157</c:v>
                </c:pt>
                <c:pt idx="25">
                  <c:v>0.373</c:v>
                </c:pt>
                <c:pt idx="26">
                  <c:v>0.252</c:v>
                </c:pt>
                <c:pt idx="27">
                  <c:v>0.17199999999999999</c:v>
                </c:pt>
                <c:pt idx="28">
                  <c:v>0.30299999999999999</c:v>
                </c:pt>
                <c:pt idx="29">
                  <c:v>0.25700000000000001</c:v>
                </c:pt>
                <c:pt idx="30">
                  <c:v>0.248</c:v>
                </c:pt>
                <c:pt idx="31">
                  <c:v>0.317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501760"/>
        <c:axId val="191087744"/>
      </c:scatterChart>
      <c:valAx>
        <c:axId val="184501760"/>
        <c:scaling>
          <c:orientation val="minMax"/>
          <c:max val="2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Dose (mJ/cm2)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91087744"/>
        <c:crosses val="autoZero"/>
        <c:crossBetween val="midCat"/>
      </c:valAx>
      <c:valAx>
        <c:axId val="19108774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thickness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4501760"/>
        <c:crossesAt val="0"/>
        <c:crossBetween val="midCat"/>
      </c:valAx>
    </c:plotArea>
    <c:legend>
      <c:legendPos val="r"/>
      <c:layout>
        <c:manualLayout>
          <c:xMode val="edge"/>
          <c:yMode val="edge"/>
          <c:x val="0.17886501598548377"/>
          <c:y val="6.8651282795273577E-2"/>
          <c:w val="0.35979433165643876"/>
          <c:h val="0.1568495245291999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97325641755064"/>
          <c:y val="6.6611173889546071E-2"/>
          <c:w val="0.78390374271059005"/>
          <c:h val="0.8152766456216085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'PR48'!$E$3:$E$32</c:f>
              <c:numCache>
                <c:formatCode>0.00</c:formatCode>
                <c:ptCount val="30"/>
                <c:pt idx="0">
                  <c:v>6</c:v>
                </c:pt>
                <c:pt idx="1">
                  <c:v>120</c:v>
                </c:pt>
                <c:pt idx="2">
                  <c:v>18</c:v>
                </c:pt>
                <c:pt idx="3">
                  <c:v>54</c:v>
                </c:pt>
                <c:pt idx="4">
                  <c:v>156</c:v>
                </c:pt>
                <c:pt idx="5">
                  <c:v>24</c:v>
                </c:pt>
                <c:pt idx="6">
                  <c:v>126</c:v>
                </c:pt>
                <c:pt idx="7">
                  <c:v>174</c:v>
                </c:pt>
                <c:pt idx="8">
                  <c:v>192</c:v>
                </c:pt>
                <c:pt idx="9">
                  <c:v>42</c:v>
                </c:pt>
                <c:pt idx="10">
                  <c:v>30</c:v>
                </c:pt>
                <c:pt idx="11">
                  <c:v>72</c:v>
                </c:pt>
                <c:pt idx="12">
                  <c:v>90</c:v>
                </c:pt>
                <c:pt idx="13">
                  <c:v>186</c:v>
                </c:pt>
                <c:pt idx="14">
                  <c:v>168</c:v>
                </c:pt>
                <c:pt idx="15">
                  <c:v>36</c:v>
                </c:pt>
                <c:pt idx="16">
                  <c:v>132</c:v>
                </c:pt>
                <c:pt idx="17">
                  <c:v>162</c:v>
                </c:pt>
                <c:pt idx="18">
                  <c:v>78</c:v>
                </c:pt>
                <c:pt idx="19">
                  <c:v>12</c:v>
                </c:pt>
                <c:pt idx="20">
                  <c:v>66</c:v>
                </c:pt>
                <c:pt idx="21">
                  <c:v>144</c:v>
                </c:pt>
                <c:pt idx="22">
                  <c:v>84</c:v>
                </c:pt>
                <c:pt idx="23">
                  <c:v>48</c:v>
                </c:pt>
                <c:pt idx="24">
                  <c:v>114</c:v>
                </c:pt>
                <c:pt idx="25">
                  <c:v>180</c:v>
                </c:pt>
                <c:pt idx="26">
                  <c:v>96</c:v>
                </c:pt>
                <c:pt idx="27">
                  <c:v>60</c:v>
                </c:pt>
                <c:pt idx="28">
                  <c:v>138</c:v>
                </c:pt>
                <c:pt idx="29">
                  <c:v>108</c:v>
                </c:pt>
              </c:numCache>
            </c:numRef>
          </c:xVal>
          <c:yVal>
            <c:numRef>
              <c:f>'PR48'!$O$3:$O$32</c:f>
              <c:numCache>
                <c:formatCode>0.000</c:formatCode>
                <c:ptCount val="30"/>
                <c:pt idx="0">
                  <c:v>-2.0927827021469735E-2</c:v>
                </c:pt>
                <c:pt idx="1">
                  <c:v>1.4124157994019559E-2</c:v>
                </c:pt>
                <c:pt idx="2">
                  <c:v>-6.4882922411487881E-3</c:v>
                </c:pt>
                <c:pt idx="3">
                  <c:v>-1.094987414167603E-2</c:v>
                </c:pt>
                <c:pt idx="4">
                  <c:v>-5.9512403455631024E-3</c:v>
                </c:pt>
                <c:pt idx="5">
                  <c:v>-2.1582404748914513E-3</c:v>
                </c:pt>
                <c:pt idx="6">
                  <c:v>1.3539775917239427E-2</c:v>
                </c:pt>
                <c:pt idx="7">
                  <c:v>-1.2666225120408492E-3</c:v>
                </c:pt>
                <c:pt idx="8">
                  <c:v>5.4540467557842587E-3</c:v>
                </c:pt>
                <c:pt idx="10">
                  <c:v>-4.0091685712781017E-3</c:v>
                </c:pt>
                <c:pt idx="11">
                  <c:v>-4.5122191518764676E-3</c:v>
                </c:pt>
                <c:pt idx="12">
                  <c:v>2.9286441362340321E-3</c:v>
                </c:pt>
                <c:pt idx="13">
                  <c:v>-3.1200781324601246E-3</c:v>
                </c:pt>
                <c:pt idx="14">
                  <c:v>-1.8352033083701147E-3</c:v>
                </c:pt>
                <c:pt idx="15">
                  <c:v>-3.1440590834131144E-3</c:v>
                </c:pt>
                <c:pt idx="16">
                  <c:v>6.9919973188462547E-3</c:v>
                </c:pt>
                <c:pt idx="17">
                  <c:v>-9.397636301349932E-3</c:v>
                </c:pt>
                <c:pt idx="18">
                  <c:v>-6.860333905506194E-3</c:v>
                </c:pt>
                <c:pt idx="19">
                  <c:v>-4.4777528028391855E-3</c:v>
                </c:pt>
                <c:pt idx="20">
                  <c:v>4.9641905967040545E-5</c:v>
                </c:pt>
                <c:pt idx="21">
                  <c:v>2.9808489153301809E-3</c:v>
                </c:pt>
                <c:pt idx="22">
                  <c:v>-1.0360171220974157E-3</c:v>
                </c:pt>
                <c:pt idx="23">
                  <c:v>6.6215293437993372E-4</c:v>
                </c:pt>
                <c:pt idx="25">
                  <c:v>-1.6942323546704219E-3</c:v>
                </c:pt>
                <c:pt idx="26">
                  <c:v>1.1008318231677389E-2</c:v>
                </c:pt>
                <c:pt idx="27">
                  <c:v>-7.1205208299935652E-3</c:v>
                </c:pt>
                <c:pt idx="28">
                  <c:v>-5.5257744725401015E-3</c:v>
                </c:pt>
                <c:pt idx="29">
                  <c:v>-3.5645792749260941E-3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709632"/>
        <c:axId val="182124928"/>
      </c:scatterChart>
      <c:valAx>
        <c:axId val="180709632"/>
        <c:scaling>
          <c:orientation val="minMax"/>
          <c:max val="2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Dose (mJ/cm2)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82124928"/>
        <c:crosses val="autoZero"/>
        <c:crossBetween val="midCat"/>
      </c:valAx>
      <c:valAx>
        <c:axId val="1821249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thickness (mm)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180709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123265</xdr:colOff>
      <xdr:row>2</xdr:row>
      <xdr:rowOff>56029</xdr:rowOff>
    </xdr:from>
    <xdr:to>
      <xdr:col>26</xdr:col>
      <xdr:colOff>392206</xdr:colOff>
      <xdr:row>22</xdr:row>
      <xdr:rowOff>78441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100853</xdr:colOff>
      <xdr:row>23</xdr:row>
      <xdr:rowOff>11205</xdr:rowOff>
    </xdr:from>
    <xdr:to>
      <xdr:col>26</xdr:col>
      <xdr:colOff>369795</xdr:colOff>
      <xdr:row>34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zoomScale="85" zoomScaleNormal="85" workbookViewId="0">
      <pane ySplit="1" topLeftCell="A2" activePane="bottomLeft" state="frozen"/>
      <selection pane="bottomLeft" activeCell="K7" sqref="K7"/>
    </sheetView>
  </sheetViews>
  <sheetFormatPr defaultRowHeight="15" x14ac:dyDescent="0.25"/>
  <cols>
    <col min="1" max="1" width="11.28515625" bestFit="1" customWidth="1"/>
    <col min="2" max="2" width="9.5703125" bestFit="1" customWidth="1"/>
    <col min="4" max="4" width="11.140625" customWidth="1"/>
    <col min="5" max="5" width="9.28515625" bestFit="1" customWidth="1"/>
    <col min="6" max="6" width="9.28515625" customWidth="1"/>
    <col min="7" max="7" width="4.85546875" customWidth="1"/>
    <col min="8" max="8" width="8.85546875" customWidth="1"/>
    <col min="9" max="9" width="4.28515625" style="4" customWidth="1"/>
    <col min="10" max="10" width="18" bestFit="1" customWidth="1"/>
    <col min="11" max="11" width="8.42578125" bestFit="1" customWidth="1"/>
    <col min="12" max="12" width="3.28515625" customWidth="1"/>
    <col min="13" max="13" width="8.42578125" style="4" bestFit="1" customWidth="1"/>
    <col min="14" max="14" width="10" style="4" bestFit="1" customWidth="1"/>
    <col min="15" max="15" width="8.140625" style="4" bestFit="1" customWidth="1"/>
    <col min="16" max="16" width="4" style="4" customWidth="1"/>
    <col min="17" max="17" width="9.28515625" customWidth="1"/>
    <col min="18" max="18" width="9.42578125" customWidth="1"/>
    <col min="19" max="19" width="9" customWidth="1"/>
    <col min="20" max="21" width="11.140625" customWidth="1"/>
  </cols>
  <sheetData>
    <row r="1" spans="1:22" ht="60" x14ac:dyDescent="0.25">
      <c r="A1" s="1" t="s">
        <v>0</v>
      </c>
      <c r="B1" s="1" t="s">
        <v>20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19</v>
      </c>
      <c r="H1" s="1" t="s">
        <v>5</v>
      </c>
      <c r="I1" s="2"/>
      <c r="M1" s="2" t="s">
        <v>6</v>
      </c>
      <c r="N1" s="2" t="s">
        <v>7</v>
      </c>
      <c r="O1" s="2" t="s">
        <v>8</v>
      </c>
      <c r="P1" s="2"/>
      <c r="Q1" s="2" t="s">
        <v>3</v>
      </c>
      <c r="R1" s="2" t="s">
        <v>9</v>
      </c>
      <c r="S1" s="2" t="s">
        <v>10</v>
      </c>
      <c r="T1" s="2"/>
      <c r="U1" s="2"/>
      <c r="V1" s="3"/>
    </row>
    <row r="2" spans="1:22" s="4" customFormat="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</row>
    <row r="3" spans="1:22" ht="15" customHeight="1" x14ac:dyDescent="0.25">
      <c r="A3" s="39" t="s">
        <v>11</v>
      </c>
      <c r="B3" s="5">
        <v>1</v>
      </c>
      <c r="C3" s="6">
        <v>0.3</v>
      </c>
      <c r="D3" s="6">
        <v>20</v>
      </c>
      <c r="E3" s="6">
        <f>D3*B3*C3</f>
        <v>6</v>
      </c>
      <c r="F3" s="6">
        <f t="shared" ref="F3:F34" si="0">LN(E3)</f>
        <v>1.791759469228055</v>
      </c>
      <c r="G3" s="38">
        <v>1</v>
      </c>
      <c r="H3" s="25"/>
      <c r="J3" s="7" t="s">
        <v>12</v>
      </c>
      <c r="K3" s="8">
        <f>INTERCEPT(H3:H34,F3:F34)</f>
        <v>-0.32270073331366222</v>
      </c>
      <c r="M3" s="9">
        <f t="shared" ref="M3:M34" si="1">$K$6+$K$7*E3</f>
        <v>5.1614372243065851E-2</v>
      </c>
      <c r="N3" s="10">
        <f t="shared" ref="N3:N34" si="2">M3*LN(E3/$K$8)</f>
        <v>2.0927827021469735E-2</v>
      </c>
      <c r="O3" s="33">
        <f t="shared" ref="O3:O33" si="3">H3-N3</f>
        <v>-2.0927827021469735E-2</v>
      </c>
      <c r="Q3">
        <v>200</v>
      </c>
      <c r="R3" s="11">
        <f>$K$6+$K$7*Q3</f>
        <v>0.10381240810219503</v>
      </c>
      <c r="S3" s="12">
        <f>R3*LN(Q3/$K$8)</f>
        <v>0.40611652874468218</v>
      </c>
    </row>
    <row r="4" spans="1:22" s="4" customFormat="1" x14ac:dyDescent="0.25">
      <c r="A4" s="40"/>
      <c r="B4" s="5">
        <v>20</v>
      </c>
      <c r="C4" s="6">
        <f>C3</f>
        <v>0.3</v>
      </c>
      <c r="D4" s="6">
        <f>D3</f>
        <v>20</v>
      </c>
      <c r="E4" s="6">
        <f t="shared" ref="E3:E34" si="4">D4*B4*C4</f>
        <v>120</v>
      </c>
      <c r="F4" s="6">
        <f t="shared" si="0"/>
        <v>4.7874917427820458</v>
      </c>
      <c r="G4" s="38">
        <v>2</v>
      </c>
      <c r="H4" s="26">
        <v>0.29399999999999998</v>
      </c>
      <c r="J4" s="7" t="s">
        <v>13</v>
      </c>
      <c r="K4" s="8">
        <f>SLOPE(H3:H34,F3:F34)</f>
        <v>0.12826320728948337</v>
      </c>
      <c r="L4" s="13"/>
      <c r="M4" s="9">
        <f t="shared" si="1"/>
        <v>8.2287444861317019E-2</v>
      </c>
      <c r="N4" s="10">
        <f t="shared" si="2"/>
        <v>0.27987584200598042</v>
      </c>
      <c r="O4" s="34">
        <f t="shared" si="3"/>
        <v>1.4124157994019559E-2</v>
      </c>
      <c r="Q4">
        <f>Q3-6</f>
        <v>194</v>
      </c>
      <c r="R4" s="11">
        <f t="shared" ref="R4:R34" si="5">$K$6+$K$7*Q4</f>
        <v>0.10219803585912918</v>
      </c>
      <c r="S4" s="12">
        <f t="shared" ref="S4:S34" si="6">R4*LN(Q4/$K$8)</f>
        <v>0.39668819621172108</v>
      </c>
      <c r="T4"/>
      <c r="U4"/>
      <c r="V4"/>
    </row>
    <row r="5" spans="1:22" s="4" customFormat="1" x14ac:dyDescent="0.25">
      <c r="A5" s="40"/>
      <c r="B5" s="5">
        <v>3</v>
      </c>
      <c r="C5" s="6">
        <f t="shared" ref="C5:D10" si="7">C4</f>
        <v>0.3</v>
      </c>
      <c r="D5" s="6">
        <f t="shared" si="7"/>
        <v>20</v>
      </c>
      <c r="E5" s="6">
        <f t="shared" si="4"/>
        <v>18</v>
      </c>
      <c r="F5" s="6">
        <f t="shared" si="0"/>
        <v>2.8903717578961645</v>
      </c>
      <c r="G5" s="38">
        <v>3</v>
      </c>
      <c r="H5" s="26">
        <v>7.5999999999999998E-2</v>
      </c>
      <c r="J5" s="7" t="s">
        <v>14</v>
      </c>
      <c r="K5" s="14">
        <f>EXP(-K3/K4)</f>
        <v>12.378065104177884</v>
      </c>
      <c r="M5" s="9">
        <f t="shared" si="1"/>
        <v>5.4843116729197554E-2</v>
      </c>
      <c r="N5" s="10">
        <f t="shared" si="2"/>
        <v>8.2488292241148786E-2</v>
      </c>
      <c r="O5" s="34">
        <f t="shared" si="3"/>
        <v>-6.4882922411487881E-3</v>
      </c>
      <c r="Q5">
        <f t="shared" ref="Q5:Q34" si="8">Q4-6</f>
        <v>188</v>
      </c>
      <c r="R5" s="11">
        <f t="shared" si="5"/>
        <v>0.10058366361606333</v>
      </c>
      <c r="S5" s="12">
        <f t="shared" si="6"/>
        <v>0.38726195124259749</v>
      </c>
      <c r="T5"/>
      <c r="U5"/>
      <c r="V5"/>
    </row>
    <row r="6" spans="1:22" s="4" customFormat="1" x14ac:dyDescent="0.25">
      <c r="A6" s="40"/>
      <c r="B6" s="5">
        <v>9</v>
      </c>
      <c r="C6" s="6">
        <f t="shared" si="7"/>
        <v>0.3</v>
      </c>
      <c r="D6" s="6">
        <f t="shared" si="7"/>
        <v>20</v>
      </c>
      <c r="E6" s="6">
        <f t="shared" si="4"/>
        <v>54</v>
      </c>
      <c r="F6" s="6">
        <f t="shared" si="0"/>
        <v>3.9889840465642745</v>
      </c>
      <c r="G6" s="38">
        <v>4</v>
      </c>
      <c r="H6" s="26">
        <v>0.157</v>
      </c>
      <c r="J6" s="28" t="s">
        <v>18</v>
      </c>
      <c r="K6" s="29">
        <v>0.05</v>
      </c>
      <c r="M6" s="9">
        <f t="shared" si="1"/>
        <v>6.4529350187592663E-2</v>
      </c>
      <c r="N6" s="10">
        <f t="shared" si="2"/>
        <v>0.16794987414167603</v>
      </c>
      <c r="O6" s="34">
        <f t="shared" si="3"/>
        <v>-1.094987414167603E-2</v>
      </c>
      <c r="Q6">
        <f t="shared" si="8"/>
        <v>182</v>
      </c>
      <c r="R6" s="11">
        <f t="shared" si="5"/>
        <v>9.8969291372997481E-2</v>
      </c>
      <c r="S6" s="12">
        <f t="shared" si="6"/>
        <v>0.37783628356591287</v>
      </c>
      <c r="T6"/>
      <c r="U6"/>
      <c r="V6"/>
    </row>
    <row r="7" spans="1:22" s="4" customFormat="1" x14ac:dyDescent="0.25">
      <c r="A7" s="40"/>
      <c r="B7" s="5">
        <v>26</v>
      </c>
      <c r="C7" s="6">
        <f t="shared" si="7"/>
        <v>0.3</v>
      </c>
      <c r="D7" s="6">
        <f t="shared" si="7"/>
        <v>20</v>
      </c>
      <c r="E7" s="6">
        <f t="shared" si="4"/>
        <v>156</v>
      </c>
      <c r="F7" s="6">
        <f t="shared" si="0"/>
        <v>5.0498560072495371</v>
      </c>
      <c r="G7" s="38">
        <v>5</v>
      </c>
      <c r="H7" s="26">
        <v>0.33100000000000002</v>
      </c>
      <c r="J7" s="28" t="s">
        <v>15</v>
      </c>
      <c r="K7" s="30">
        <v>2.6906204051097514E-4</v>
      </c>
      <c r="M7" s="9">
        <f t="shared" si="1"/>
        <v>9.1973678319712121E-2</v>
      </c>
      <c r="N7" s="10">
        <f t="shared" si="2"/>
        <v>0.33695124034556312</v>
      </c>
      <c r="O7" s="34">
        <f t="shared" si="3"/>
        <v>-5.9512403455631024E-3</v>
      </c>
      <c r="Q7">
        <f t="shared" si="8"/>
        <v>176</v>
      </c>
      <c r="R7" s="11">
        <f t="shared" si="5"/>
        <v>9.7354919129931633E-2</v>
      </c>
      <c r="S7" s="12">
        <f t="shared" si="6"/>
        <v>0.36840947578243788</v>
      </c>
      <c r="T7"/>
      <c r="U7"/>
      <c r="V7"/>
    </row>
    <row r="8" spans="1:22" s="4" customFormat="1" x14ac:dyDescent="0.25">
      <c r="A8" s="40"/>
      <c r="B8" s="5">
        <v>4</v>
      </c>
      <c r="C8" s="6">
        <f t="shared" si="7"/>
        <v>0.3</v>
      </c>
      <c r="D8" s="6">
        <f t="shared" si="7"/>
        <v>20</v>
      </c>
      <c r="E8" s="6">
        <f t="shared" si="4"/>
        <v>24</v>
      </c>
      <c r="F8" s="6">
        <f t="shared" si="0"/>
        <v>3.1780538303479458</v>
      </c>
      <c r="G8" s="38">
        <v>6</v>
      </c>
      <c r="H8" s="26">
        <v>9.9000000000000005E-2</v>
      </c>
      <c r="J8" s="31" t="s">
        <v>16</v>
      </c>
      <c r="K8" s="32">
        <v>4</v>
      </c>
      <c r="M8" s="9">
        <f t="shared" si="1"/>
        <v>5.6457488972263409E-2</v>
      </c>
      <c r="N8" s="10">
        <f t="shared" si="2"/>
        <v>0.10115824047489146</v>
      </c>
      <c r="O8" s="34">
        <f t="shared" si="3"/>
        <v>-2.1582404748914513E-3</v>
      </c>
      <c r="Q8">
        <f t="shared" si="8"/>
        <v>170</v>
      </c>
      <c r="R8" s="11">
        <f t="shared" si="5"/>
        <v>9.5740546886865785E-2</v>
      </c>
      <c r="S8" s="12">
        <f t="shared" si="6"/>
        <v>0.35897957078410608</v>
      </c>
      <c r="T8"/>
      <c r="U8"/>
      <c r="V8"/>
    </row>
    <row r="9" spans="1:22" s="4" customFormat="1" x14ac:dyDescent="0.25">
      <c r="A9" s="40"/>
      <c r="B9" s="5">
        <v>21</v>
      </c>
      <c r="C9" s="6">
        <f t="shared" si="7"/>
        <v>0.3</v>
      </c>
      <c r="D9" s="6">
        <f t="shared" si="7"/>
        <v>20</v>
      </c>
      <c r="E9" s="6">
        <f t="shared" si="4"/>
        <v>126</v>
      </c>
      <c r="F9" s="6">
        <f t="shared" si="0"/>
        <v>4.836281906951478</v>
      </c>
      <c r="G9" s="38">
        <v>7</v>
      </c>
      <c r="H9" s="26">
        <v>0.30299999999999999</v>
      </c>
      <c r="J9" s="15" t="s">
        <v>17</v>
      </c>
      <c r="K9" s="16">
        <f>SUMSQ(O3:O32)</f>
        <v>1.5549271618937191E-3</v>
      </c>
      <c r="L9"/>
      <c r="M9" s="9">
        <f t="shared" si="1"/>
        <v>8.3901817104382881E-2</v>
      </c>
      <c r="N9" s="10">
        <f t="shared" si="2"/>
        <v>0.28946022408276056</v>
      </c>
      <c r="O9" s="34">
        <f t="shared" si="3"/>
        <v>1.3539775917239427E-2</v>
      </c>
      <c r="Q9">
        <f t="shared" si="8"/>
        <v>164</v>
      </c>
      <c r="R9" s="11">
        <f t="shared" si="5"/>
        <v>9.4126174643799923E-2</v>
      </c>
      <c r="S9" s="12">
        <f t="shared" si="6"/>
        <v>0.34954433290294673</v>
      </c>
      <c r="T9"/>
      <c r="U9"/>
      <c r="V9"/>
    </row>
    <row r="10" spans="1:22" s="4" customFormat="1" x14ac:dyDescent="0.25">
      <c r="A10" s="40"/>
      <c r="B10" s="5">
        <v>29</v>
      </c>
      <c r="C10" s="6">
        <f t="shared" si="7"/>
        <v>0.3</v>
      </c>
      <c r="D10" s="6">
        <f t="shared" si="7"/>
        <v>20</v>
      </c>
      <c r="E10" s="6">
        <f t="shared" si="4"/>
        <v>174</v>
      </c>
      <c r="F10" s="6">
        <f t="shared" si="0"/>
        <v>5.1590552992145291</v>
      </c>
      <c r="G10" s="38">
        <v>8</v>
      </c>
      <c r="H10" s="26">
        <v>0.36399999999999999</v>
      </c>
      <c r="J10"/>
      <c r="K10"/>
      <c r="L10"/>
      <c r="M10" s="9">
        <f t="shared" si="1"/>
        <v>9.6816795048909679E-2</v>
      </c>
      <c r="N10" s="10">
        <f t="shared" si="2"/>
        <v>0.36526662251204084</v>
      </c>
      <c r="O10" s="34">
        <f t="shared" si="3"/>
        <v>-1.2666225120408492E-3</v>
      </c>
      <c r="Q10">
        <f t="shared" si="8"/>
        <v>158</v>
      </c>
      <c r="R10" s="11">
        <f t="shared" si="5"/>
        <v>9.2511802400734075E-2</v>
      </c>
      <c r="S10" s="12">
        <f t="shared" si="6"/>
        <v>0.34010120132515331</v>
      </c>
      <c r="T10"/>
      <c r="U10"/>
      <c r="V10"/>
    </row>
    <row r="11" spans="1:22" s="4" customFormat="1" x14ac:dyDescent="0.25">
      <c r="A11" s="40"/>
      <c r="B11" s="17">
        <v>32</v>
      </c>
      <c r="C11" s="18">
        <f>C10</f>
        <v>0.3</v>
      </c>
      <c r="D11" s="18">
        <f>D10</f>
        <v>20</v>
      </c>
      <c r="E11" s="18">
        <f t="shared" si="4"/>
        <v>192</v>
      </c>
      <c r="F11" s="18">
        <f t="shared" si="0"/>
        <v>5.2574953720277815</v>
      </c>
      <c r="G11" s="37">
        <v>9</v>
      </c>
      <c r="H11" s="26">
        <v>0.39900000000000002</v>
      </c>
      <c r="J11" s="19"/>
      <c r="M11" s="9">
        <f t="shared" si="1"/>
        <v>0.10165991177810724</v>
      </c>
      <c r="N11" s="10">
        <f t="shared" si="2"/>
        <v>0.39354595324421576</v>
      </c>
      <c r="O11" s="34">
        <f t="shared" si="3"/>
        <v>5.4540467557842587E-3</v>
      </c>
      <c r="Q11">
        <f t="shared" si="8"/>
        <v>152</v>
      </c>
      <c r="R11" s="11">
        <f t="shared" si="5"/>
        <v>9.0897430157668227E-2</v>
      </c>
      <c r="S11" s="12">
        <f t="shared" si="6"/>
        <v>0.33064723389622974</v>
      </c>
      <c r="T11"/>
      <c r="U11"/>
      <c r="V11"/>
    </row>
    <row r="12" spans="1:22" s="4" customFormat="1" x14ac:dyDescent="0.25">
      <c r="A12" s="40"/>
      <c r="B12" s="17">
        <v>7</v>
      </c>
      <c r="C12" s="18">
        <f t="shared" ref="C12:D18" si="9">C11</f>
        <v>0.3</v>
      </c>
      <c r="D12" s="18">
        <f t="shared" si="9"/>
        <v>20</v>
      </c>
      <c r="E12" s="18">
        <f t="shared" si="4"/>
        <v>42</v>
      </c>
      <c r="F12" s="18">
        <f t="shared" si="0"/>
        <v>3.7376696182833684</v>
      </c>
      <c r="G12" s="37">
        <v>10</v>
      </c>
      <c r="H12" s="26"/>
      <c r="J12" s="19"/>
      <c r="M12" s="9">
        <f t="shared" si="1"/>
        <v>6.130060570146096E-2</v>
      </c>
      <c r="N12" s="10">
        <f t="shared" si="2"/>
        <v>0.14414072749554971</v>
      </c>
      <c r="O12" s="34"/>
      <c r="Q12">
        <f t="shared" si="8"/>
        <v>146</v>
      </c>
      <c r="R12" s="11">
        <f t="shared" si="5"/>
        <v>8.9283057914602365E-2</v>
      </c>
      <c r="S12" s="12">
        <f t="shared" si="6"/>
        <v>0.32117903889902738</v>
      </c>
      <c r="T12"/>
      <c r="U12"/>
      <c r="V12"/>
    </row>
    <row r="13" spans="1:22" s="4" customFormat="1" x14ac:dyDescent="0.25">
      <c r="A13" s="40"/>
      <c r="B13" s="17">
        <v>5</v>
      </c>
      <c r="C13" s="18">
        <f t="shared" si="9"/>
        <v>0.3</v>
      </c>
      <c r="D13" s="18">
        <f t="shared" si="9"/>
        <v>20</v>
      </c>
      <c r="E13" s="18">
        <f t="shared" si="4"/>
        <v>30</v>
      </c>
      <c r="F13" s="18">
        <f t="shared" si="0"/>
        <v>3.4011973816621555</v>
      </c>
      <c r="G13" s="37">
        <v>11</v>
      </c>
      <c r="H13" s="26">
        <v>0.113</v>
      </c>
      <c r="J13" s="19"/>
      <c r="M13" s="9">
        <f t="shared" si="1"/>
        <v>5.8071861215329257E-2</v>
      </c>
      <c r="N13" s="10">
        <f t="shared" si="2"/>
        <v>0.1170091685712781</v>
      </c>
      <c r="O13" s="34">
        <f t="shared" si="3"/>
        <v>-4.0091685712781017E-3</v>
      </c>
      <c r="Q13">
        <f t="shared" si="8"/>
        <v>140</v>
      </c>
      <c r="R13" s="11">
        <f t="shared" si="5"/>
        <v>8.7668685671536517E-2</v>
      </c>
      <c r="S13" s="12">
        <f t="shared" si="6"/>
        <v>0.31169269165562208</v>
      </c>
      <c r="T13"/>
      <c r="U13"/>
      <c r="V13"/>
    </row>
    <row r="14" spans="1:22" s="4" customFormat="1" x14ac:dyDescent="0.25">
      <c r="A14" s="40"/>
      <c r="B14" s="17">
        <v>12</v>
      </c>
      <c r="C14" s="18">
        <f t="shared" si="9"/>
        <v>0.3</v>
      </c>
      <c r="D14" s="18">
        <f t="shared" si="9"/>
        <v>20</v>
      </c>
      <c r="E14" s="18">
        <f t="shared" si="4"/>
        <v>72</v>
      </c>
      <c r="F14" s="18">
        <f t="shared" si="0"/>
        <v>4.2766661190160553</v>
      </c>
      <c r="G14" s="37">
        <v>12</v>
      </c>
      <c r="H14" s="26">
        <v>0.19600000000000001</v>
      </c>
      <c r="J14" s="19"/>
      <c r="M14" s="9">
        <f t="shared" si="1"/>
        <v>6.9372466916790221E-2</v>
      </c>
      <c r="N14" s="10">
        <f t="shared" si="2"/>
        <v>0.20051221915187648</v>
      </c>
      <c r="O14" s="34">
        <f t="shared" si="3"/>
        <v>-4.5122191518764676E-3</v>
      </c>
      <c r="Q14">
        <f t="shared" si="8"/>
        <v>134</v>
      </c>
      <c r="R14" s="11">
        <f t="shared" si="5"/>
        <v>8.6054313428470669E-2</v>
      </c>
      <c r="S14" s="12">
        <f t="shared" si="6"/>
        <v>0.30218363181148122</v>
      </c>
      <c r="T14"/>
      <c r="U14"/>
      <c r="V14"/>
    </row>
    <row r="15" spans="1:22" s="4" customFormat="1" x14ac:dyDescent="0.25">
      <c r="A15" s="40"/>
      <c r="B15" s="17">
        <v>15</v>
      </c>
      <c r="C15" s="18">
        <f t="shared" si="9"/>
        <v>0.3</v>
      </c>
      <c r="D15" s="18">
        <f t="shared" si="9"/>
        <v>20</v>
      </c>
      <c r="E15" s="18">
        <f t="shared" si="4"/>
        <v>90</v>
      </c>
      <c r="F15" s="18">
        <f t="shared" si="0"/>
        <v>4.499809670330265</v>
      </c>
      <c r="G15" s="37">
        <v>13</v>
      </c>
      <c r="H15" s="26">
        <v>0.23400000000000001</v>
      </c>
      <c r="J15" s="19"/>
      <c r="K15" s="8"/>
      <c r="L15" s="20"/>
      <c r="M15" s="9">
        <f t="shared" si="1"/>
        <v>7.4215583645987765E-2</v>
      </c>
      <c r="N15" s="10">
        <f t="shared" si="2"/>
        <v>0.23107135586376598</v>
      </c>
      <c r="O15" s="34">
        <f t="shared" si="3"/>
        <v>2.9286441362340321E-3</v>
      </c>
      <c r="Q15">
        <f t="shared" si="8"/>
        <v>128</v>
      </c>
      <c r="R15" s="11">
        <f t="shared" si="5"/>
        <v>8.4439941185404821E-2</v>
      </c>
      <c r="S15" s="12">
        <f t="shared" si="6"/>
        <v>0.29264653579655481</v>
      </c>
      <c r="T15"/>
      <c r="U15"/>
      <c r="V15"/>
    </row>
    <row r="16" spans="1:22" s="4" customFormat="1" x14ac:dyDescent="0.25">
      <c r="A16" s="40"/>
      <c r="B16" s="17">
        <v>31</v>
      </c>
      <c r="C16" s="18">
        <f t="shared" si="9"/>
        <v>0.3</v>
      </c>
      <c r="D16" s="18">
        <f t="shared" si="9"/>
        <v>20</v>
      </c>
      <c r="E16" s="18">
        <f t="shared" si="4"/>
        <v>186</v>
      </c>
      <c r="F16" s="18">
        <f t="shared" si="0"/>
        <v>5.2257466737132017</v>
      </c>
      <c r="G16" s="37">
        <v>14</v>
      </c>
      <c r="H16" s="26">
        <v>0.38100000000000001</v>
      </c>
      <c r="J16" s="8"/>
      <c r="K16" s="8"/>
      <c r="L16" s="20"/>
      <c r="M16" s="9">
        <f t="shared" si="1"/>
        <v>0.10004553953504139</v>
      </c>
      <c r="N16" s="10">
        <f t="shared" si="2"/>
        <v>0.38412007813246013</v>
      </c>
      <c r="O16" s="34">
        <f t="shared" si="3"/>
        <v>-3.1200781324601246E-3</v>
      </c>
      <c r="Q16">
        <f t="shared" si="8"/>
        <v>122</v>
      </c>
      <c r="R16" s="11">
        <f t="shared" si="5"/>
        <v>8.2825568942338973E-2</v>
      </c>
      <c r="S16" s="12">
        <f t="shared" si="6"/>
        <v>0.28307515705969039</v>
      </c>
      <c r="T16"/>
      <c r="U16"/>
      <c r="V16"/>
    </row>
    <row r="17" spans="1:22" s="4" customFormat="1" x14ac:dyDescent="0.25">
      <c r="A17" s="40"/>
      <c r="B17" s="17">
        <v>28</v>
      </c>
      <c r="C17" s="18">
        <f t="shared" si="9"/>
        <v>0.3</v>
      </c>
      <c r="D17" s="18">
        <f t="shared" si="9"/>
        <v>20</v>
      </c>
      <c r="E17" s="18">
        <f t="shared" si="4"/>
        <v>168</v>
      </c>
      <c r="F17" s="18">
        <f t="shared" si="0"/>
        <v>5.1239639794032588</v>
      </c>
      <c r="G17" s="37">
        <v>15</v>
      </c>
      <c r="H17" s="26">
        <v>0.35399999999999998</v>
      </c>
      <c r="J17" s="8"/>
      <c r="K17" s="8"/>
      <c r="L17" s="20"/>
      <c r="M17" s="9">
        <f t="shared" si="1"/>
        <v>9.5202422805843817E-2</v>
      </c>
      <c r="N17" s="10">
        <f t="shared" si="2"/>
        <v>0.3558352033083701</v>
      </c>
      <c r="O17" s="34">
        <f t="shared" si="3"/>
        <v>-1.8352033083701147E-3</v>
      </c>
      <c r="Q17">
        <f t="shared" si="8"/>
        <v>116</v>
      </c>
      <c r="R17" s="11">
        <f t="shared" si="5"/>
        <v>8.1211196699273125E-2</v>
      </c>
      <c r="S17" s="12">
        <f t="shared" si="6"/>
        <v>0.2734621239936737</v>
      </c>
      <c r="T17"/>
      <c r="U17"/>
      <c r="V17"/>
    </row>
    <row r="18" spans="1:22" s="4" customFormat="1" x14ac:dyDescent="0.25">
      <c r="A18" s="40"/>
      <c r="B18" s="17">
        <v>6</v>
      </c>
      <c r="C18" s="18">
        <f t="shared" si="9"/>
        <v>0.3</v>
      </c>
      <c r="D18" s="18">
        <f t="shared" si="9"/>
        <v>20</v>
      </c>
      <c r="E18" s="18">
        <f t="shared" si="4"/>
        <v>36</v>
      </c>
      <c r="F18" s="18">
        <f t="shared" si="0"/>
        <v>3.5835189384561099</v>
      </c>
      <c r="G18" s="37">
        <v>16</v>
      </c>
      <c r="H18" s="26">
        <v>0.128</v>
      </c>
      <c r="J18"/>
      <c r="K18"/>
      <c r="L18"/>
      <c r="M18" s="9">
        <f t="shared" si="1"/>
        <v>5.9686233458395105E-2</v>
      </c>
      <c r="N18" s="10">
        <f t="shared" si="2"/>
        <v>0.13114405908341312</v>
      </c>
      <c r="O18" s="34">
        <f t="shared" si="3"/>
        <v>-3.1440590834131144E-3</v>
      </c>
      <c r="Q18">
        <f t="shared" si="8"/>
        <v>110</v>
      </c>
      <c r="R18" s="11">
        <f t="shared" si="5"/>
        <v>7.9596824456207277E-2</v>
      </c>
      <c r="S18" s="12">
        <f t="shared" si="6"/>
        <v>0.263798681629138</v>
      </c>
      <c r="T18"/>
      <c r="U18"/>
      <c r="V18"/>
    </row>
    <row r="19" spans="1:22" s="4" customFormat="1" x14ac:dyDescent="0.25">
      <c r="A19" s="40"/>
      <c r="B19" s="5">
        <v>22</v>
      </c>
      <c r="C19" s="6">
        <f>C18</f>
        <v>0.3</v>
      </c>
      <c r="D19" s="6">
        <f>D18</f>
        <v>20</v>
      </c>
      <c r="E19" s="6">
        <f t="shared" si="4"/>
        <v>132</v>
      </c>
      <c r="F19" s="6">
        <f t="shared" si="0"/>
        <v>4.8828019225863706</v>
      </c>
      <c r="G19" s="38">
        <v>17</v>
      </c>
      <c r="H19" s="26">
        <v>0.30599999999999999</v>
      </c>
      <c r="J19"/>
      <c r="K19"/>
      <c r="L19"/>
      <c r="M19" s="9">
        <f t="shared" si="1"/>
        <v>8.5516189347448729E-2</v>
      </c>
      <c r="N19" s="10">
        <f t="shared" si="2"/>
        <v>0.29900800268115374</v>
      </c>
      <c r="O19" s="34">
        <f t="shared" si="3"/>
        <v>6.9919973188462547E-3</v>
      </c>
      <c r="Q19">
        <f t="shared" si="8"/>
        <v>104</v>
      </c>
      <c r="R19" s="11">
        <f t="shared" si="5"/>
        <v>7.7982452213141415E-2</v>
      </c>
      <c r="S19" s="12">
        <f t="shared" si="6"/>
        <v>0.25407435758206171</v>
      </c>
      <c r="T19"/>
      <c r="U19"/>
      <c r="V19"/>
    </row>
    <row r="20" spans="1:22" s="4" customFormat="1" x14ac:dyDescent="0.25">
      <c r="A20" s="40"/>
      <c r="B20" s="5">
        <v>27</v>
      </c>
      <c r="C20" s="6">
        <f t="shared" ref="C20:D26" si="10">C19</f>
        <v>0.3</v>
      </c>
      <c r="D20" s="6">
        <f t="shared" si="10"/>
        <v>20</v>
      </c>
      <c r="E20" s="6">
        <f t="shared" si="4"/>
        <v>162</v>
      </c>
      <c r="F20" s="6">
        <f t="shared" si="0"/>
        <v>5.0875963352323836</v>
      </c>
      <c r="G20" s="38">
        <v>18</v>
      </c>
      <c r="H20" s="26">
        <v>0.33700000000000002</v>
      </c>
      <c r="J20"/>
      <c r="K20"/>
      <c r="L20"/>
      <c r="M20" s="9">
        <f t="shared" si="1"/>
        <v>9.3588050562777969E-2</v>
      </c>
      <c r="N20" s="10">
        <f t="shared" si="2"/>
        <v>0.34639763630134995</v>
      </c>
      <c r="O20" s="34">
        <f t="shared" si="3"/>
        <v>-9.397636301349932E-3</v>
      </c>
      <c r="Q20">
        <f t="shared" si="8"/>
        <v>98</v>
      </c>
      <c r="R20" s="11">
        <f t="shared" si="5"/>
        <v>7.6368079970075567E-2</v>
      </c>
      <c r="S20" s="12">
        <f t="shared" si="6"/>
        <v>0.24427652443924136</v>
      </c>
      <c r="T20"/>
      <c r="U20"/>
      <c r="V20"/>
    </row>
    <row r="21" spans="1:22" s="4" customFormat="1" x14ac:dyDescent="0.25">
      <c r="A21" s="40"/>
      <c r="B21" s="5">
        <v>13</v>
      </c>
      <c r="C21" s="6">
        <f t="shared" si="10"/>
        <v>0.3</v>
      </c>
      <c r="D21" s="6">
        <f t="shared" si="10"/>
        <v>20</v>
      </c>
      <c r="E21" s="6">
        <f t="shared" si="4"/>
        <v>78</v>
      </c>
      <c r="F21" s="6">
        <f t="shared" si="0"/>
        <v>4.3567088266895917</v>
      </c>
      <c r="G21" s="38">
        <v>19</v>
      </c>
      <c r="H21" s="26">
        <v>0.20399999999999999</v>
      </c>
      <c r="J21"/>
      <c r="K21"/>
      <c r="L21"/>
      <c r="M21" s="9">
        <f t="shared" si="1"/>
        <v>7.0986839159856069E-2</v>
      </c>
      <c r="N21" s="10">
        <f t="shared" si="2"/>
        <v>0.21086033390550618</v>
      </c>
      <c r="O21" s="34">
        <f t="shared" si="3"/>
        <v>-6.860333905506194E-3</v>
      </c>
      <c r="Q21">
        <f t="shared" si="8"/>
        <v>92</v>
      </c>
      <c r="R21" s="11">
        <f t="shared" si="5"/>
        <v>7.4753707727009719E-2</v>
      </c>
      <c r="S21" s="12">
        <f t="shared" si="6"/>
        <v>0.23438981819729715</v>
      </c>
      <c r="T21"/>
      <c r="U21"/>
      <c r="V21"/>
    </row>
    <row r="22" spans="1:22" s="4" customFormat="1" x14ac:dyDescent="0.25">
      <c r="A22" s="40"/>
      <c r="B22" s="5">
        <v>2</v>
      </c>
      <c r="C22" s="6">
        <f t="shared" si="10"/>
        <v>0.3</v>
      </c>
      <c r="D22" s="6">
        <f t="shared" si="10"/>
        <v>20</v>
      </c>
      <c r="E22" s="6">
        <f t="shared" si="4"/>
        <v>12</v>
      </c>
      <c r="F22" s="6">
        <f t="shared" si="0"/>
        <v>2.4849066497880004</v>
      </c>
      <c r="G22" s="38">
        <v>20</v>
      </c>
      <c r="H22" s="26">
        <v>5.3999999999999999E-2</v>
      </c>
      <c r="J22"/>
      <c r="K22"/>
      <c r="L22"/>
      <c r="M22" s="9">
        <f t="shared" si="1"/>
        <v>5.3228744486131706E-2</v>
      </c>
      <c r="N22" s="10">
        <f t="shared" si="2"/>
        <v>5.8477752802839185E-2</v>
      </c>
      <c r="O22" s="34">
        <f t="shared" si="3"/>
        <v>-4.4777528028391855E-3</v>
      </c>
      <c r="Q22">
        <f t="shared" si="8"/>
        <v>86</v>
      </c>
      <c r="R22" s="11">
        <f t="shared" si="5"/>
        <v>7.3139335483943857E-2</v>
      </c>
      <c r="S22" s="12">
        <f t="shared" si="6"/>
        <v>0.22439535290523627</v>
      </c>
      <c r="T22"/>
      <c r="U22"/>
      <c r="V22"/>
    </row>
    <row r="23" spans="1:22" s="4" customFormat="1" x14ac:dyDescent="0.25">
      <c r="A23" s="40"/>
      <c r="B23" s="5">
        <v>11</v>
      </c>
      <c r="C23" s="6">
        <f t="shared" si="10"/>
        <v>0.3</v>
      </c>
      <c r="D23" s="6">
        <f t="shared" si="10"/>
        <v>20</v>
      </c>
      <c r="E23" s="6">
        <f t="shared" si="4"/>
        <v>66</v>
      </c>
      <c r="F23" s="6">
        <f t="shared" si="0"/>
        <v>4.1896547420264252</v>
      </c>
      <c r="G23" s="38">
        <v>21</v>
      </c>
      <c r="H23" s="26">
        <v>0.19</v>
      </c>
      <c r="J23" s="21"/>
      <c r="K23" s="21"/>
      <c r="L23" s="22"/>
      <c r="M23" s="9">
        <f t="shared" si="1"/>
        <v>6.7758094673724359E-2</v>
      </c>
      <c r="N23" s="10">
        <f t="shared" si="2"/>
        <v>0.18995035809403296</v>
      </c>
      <c r="O23" s="34">
        <f t="shared" si="3"/>
        <v>4.9641905967040545E-5</v>
      </c>
      <c r="Q23">
        <f t="shared" si="8"/>
        <v>80</v>
      </c>
      <c r="R23" s="11">
        <f t="shared" si="5"/>
        <v>7.1524963240878009E-2</v>
      </c>
      <c r="S23" s="12">
        <f t="shared" si="6"/>
        <v>0.21426964074546109</v>
      </c>
      <c r="T23"/>
      <c r="U23"/>
      <c r="V23"/>
    </row>
    <row r="24" spans="1:22" s="4" customFormat="1" x14ac:dyDescent="0.25">
      <c r="A24" s="40"/>
      <c r="B24" s="5">
        <v>24</v>
      </c>
      <c r="C24" s="6">
        <f t="shared" si="10"/>
        <v>0.3</v>
      </c>
      <c r="D24" s="6">
        <f t="shared" si="10"/>
        <v>20</v>
      </c>
      <c r="E24" s="6">
        <f t="shared" si="4"/>
        <v>144</v>
      </c>
      <c r="F24" s="6">
        <f t="shared" si="0"/>
        <v>4.9698132995760007</v>
      </c>
      <c r="G24" s="38">
        <v>22</v>
      </c>
      <c r="H24" s="26">
        <v>0.32100000000000001</v>
      </c>
      <c r="J24" s="23"/>
      <c r="K24" s="23"/>
      <c r="L24" s="24"/>
      <c r="M24" s="9">
        <f t="shared" si="1"/>
        <v>8.8744933833580425E-2</v>
      </c>
      <c r="N24" s="10">
        <f t="shared" si="2"/>
        <v>0.31801915108466983</v>
      </c>
      <c r="O24" s="34">
        <f t="shared" si="3"/>
        <v>2.9808489153301809E-3</v>
      </c>
      <c r="Q24">
        <f t="shared" si="8"/>
        <v>74</v>
      </c>
      <c r="R24" s="11">
        <f t="shared" si="5"/>
        <v>6.9910590997812161E-2</v>
      </c>
      <c r="S24" s="12">
        <f t="shared" si="6"/>
        <v>0.20398307627613099</v>
      </c>
      <c r="T24"/>
      <c r="U24"/>
      <c r="V24"/>
    </row>
    <row r="25" spans="1:22" s="4" customFormat="1" x14ac:dyDescent="0.25">
      <c r="A25" s="40"/>
      <c r="B25" s="5">
        <v>14</v>
      </c>
      <c r="C25" s="6">
        <f t="shared" si="10"/>
        <v>0.3</v>
      </c>
      <c r="D25" s="6">
        <f t="shared" si="10"/>
        <v>20</v>
      </c>
      <c r="E25" s="6">
        <f t="shared" si="4"/>
        <v>84</v>
      </c>
      <c r="F25" s="6">
        <f t="shared" si="0"/>
        <v>4.4308167988433134</v>
      </c>
      <c r="G25" s="38">
        <v>23</v>
      </c>
      <c r="H25" s="26">
        <v>0.22</v>
      </c>
      <c r="J25"/>
      <c r="K25"/>
      <c r="L25"/>
      <c r="M25" s="9">
        <f t="shared" si="1"/>
        <v>7.2601211402921917E-2</v>
      </c>
      <c r="N25" s="10">
        <f t="shared" si="2"/>
        <v>0.22103601712209742</v>
      </c>
      <c r="O25" s="34">
        <f t="shared" si="3"/>
        <v>-1.0360171220974157E-3</v>
      </c>
      <c r="Q25">
        <f t="shared" si="8"/>
        <v>68</v>
      </c>
      <c r="R25" s="11">
        <f t="shared" si="5"/>
        <v>6.8296218754746313E-2</v>
      </c>
      <c r="S25" s="12">
        <f t="shared" si="6"/>
        <v>0.19349775832452967</v>
      </c>
      <c r="T25"/>
      <c r="U25"/>
      <c r="V25"/>
    </row>
    <row r="26" spans="1:22" s="4" customFormat="1" x14ac:dyDescent="0.25">
      <c r="A26" s="40"/>
      <c r="B26" s="5">
        <v>8</v>
      </c>
      <c r="C26" s="6">
        <f t="shared" si="10"/>
        <v>0.3</v>
      </c>
      <c r="D26" s="6">
        <f t="shared" si="10"/>
        <v>20</v>
      </c>
      <c r="E26" s="6">
        <f t="shared" si="4"/>
        <v>48</v>
      </c>
      <c r="F26" s="6">
        <f t="shared" si="0"/>
        <v>3.8712010109078911</v>
      </c>
      <c r="G26" s="38">
        <v>24</v>
      </c>
      <c r="H26" s="26">
        <v>0.157</v>
      </c>
      <c r="J26"/>
      <c r="K26"/>
      <c r="L26"/>
      <c r="M26" s="9">
        <f t="shared" si="1"/>
        <v>6.2914977944526815E-2</v>
      </c>
      <c r="N26" s="10">
        <f t="shared" si="2"/>
        <v>0.15633784706562007</v>
      </c>
      <c r="O26" s="34">
        <f t="shared" si="3"/>
        <v>6.6215293437993372E-4</v>
      </c>
      <c r="Q26">
        <f t="shared" si="8"/>
        <v>62</v>
      </c>
      <c r="R26" s="11">
        <f t="shared" si="5"/>
        <v>6.6681846511680465E-2</v>
      </c>
      <c r="S26" s="12">
        <f t="shared" si="6"/>
        <v>0.18276427378845087</v>
      </c>
      <c r="T26"/>
      <c r="U26"/>
      <c r="V26"/>
    </row>
    <row r="27" spans="1:22" s="4" customFormat="1" x14ac:dyDescent="0.25">
      <c r="A27" s="40"/>
      <c r="B27" s="17">
        <v>19</v>
      </c>
      <c r="C27" s="18">
        <f>C26</f>
        <v>0.3</v>
      </c>
      <c r="D27" s="18">
        <f>D26</f>
        <v>20</v>
      </c>
      <c r="E27" s="18">
        <f t="shared" si="4"/>
        <v>114</v>
      </c>
      <c r="F27" s="18">
        <f t="shared" si="0"/>
        <v>4.7361984483944957</v>
      </c>
      <c r="G27" s="37">
        <v>25</v>
      </c>
      <c r="H27" s="26"/>
      <c r="J27"/>
      <c r="K27"/>
      <c r="L27"/>
      <c r="M27" s="9">
        <f t="shared" si="1"/>
        <v>8.0673072618251171E-2</v>
      </c>
      <c r="N27" s="10">
        <f t="shared" si="2"/>
        <v>0.27024705569688062</v>
      </c>
      <c r="O27" s="34"/>
      <c r="Q27">
        <f t="shared" si="8"/>
        <v>56</v>
      </c>
      <c r="R27" s="11">
        <f t="shared" si="5"/>
        <v>6.5067474268614617E-2</v>
      </c>
      <c r="S27" s="12">
        <f t="shared" si="6"/>
        <v>0.17171679488813962</v>
      </c>
      <c r="T27"/>
      <c r="U27"/>
      <c r="V27"/>
    </row>
    <row r="28" spans="1:22" s="4" customFormat="1" x14ac:dyDescent="0.25">
      <c r="A28" s="40"/>
      <c r="B28" s="17">
        <v>30</v>
      </c>
      <c r="C28" s="18">
        <f t="shared" ref="C28:D34" si="11">C27</f>
        <v>0.3</v>
      </c>
      <c r="D28" s="18">
        <f t="shared" si="11"/>
        <v>20</v>
      </c>
      <c r="E28" s="18">
        <f t="shared" si="4"/>
        <v>180</v>
      </c>
      <c r="F28" s="18">
        <f t="shared" si="0"/>
        <v>5.1929568508902104</v>
      </c>
      <c r="G28" s="37">
        <v>26</v>
      </c>
      <c r="H28" s="26">
        <v>0.373</v>
      </c>
      <c r="J28"/>
      <c r="K28"/>
      <c r="L28"/>
      <c r="M28" s="9">
        <f t="shared" si="1"/>
        <v>9.8431167291975527E-2</v>
      </c>
      <c r="N28" s="10">
        <f t="shared" si="2"/>
        <v>0.37469423235467042</v>
      </c>
      <c r="O28" s="34">
        <f t="shared" si="3"/>
        <v>-1.6942323546704219E-3</v>
      </c>
      <c r="Q28">
        <f t="shared" si="8"/>
        <v>50</v>
      </c>
      <c r="R28" s="11">
        <f t="shared" si="5"/>
        <v>6.3453102025548755E-2</v>
      </c>
      <c r="S28" s="12">
        <f t="shared" si="6"/>
        <v>0.16026531735614269</v>
      </c>
      <c r="T28"/>
      <c r="U28"/>
      <c r="V28"/>
    </row>
    <row r="29" spans="1:22" s="4" customFormat="1" x14ac:dyDescent="0.25">
      <c r="A29" s="40"/>
      <c r="B29" s="17">
        <v>16</v>
      </c>
      <c r="C29" s="18">
        <f t="shared" si="11"/>
        <v>0.3</v>
      </c>
      <c r="D29" s="18">
        <f t="shared" si="11"/>
        <v>20</v>
      </c>
      <c r="E29" s="18">
        <f t="shared" si="4"/>
        <v>96</v>
      </c>
      <c r="F29" s="18">
        <f t="shared" si="0"/>
        <v>4.5643481914678361</v>
      </c>
      <c r="G29" s="37">
        <v>27</v>
      </c>
      <c r="H29" s="26">
        <v>0.252</v>
      </c>
      <c r="J29"/>
      <c r="K29"/>
      <c r="L29"/>
      <c r="M29" s="9">
        <f t="shared" si="1"/>
        <v>7.5829955889053613E-2</v>
      </c>
      <c r="N29" s="10">
        <f t="shared" si="2"/>
        <v>0.24099168176832261</v>
      </c>
      <c r="O29" s="34">
        <f t="shared" si="3"/>
        <v>1.1008318231677389E-2</v>
      </c>
      <c r="Q29">
        <f t="shared" si="8"/>
        <v>44</v>
      </c>
      <c r="R29" s="11">
        <f t="shared" si="5"/>
        <v>6.1838729782482907E-2</v>
      </c>
      <c r="S29" s="12">
        <f t="shared" si="6"/>
        <v>0.14828279782127157</v>
      </c>
      <c r="T29"/>
      <c r="U29"/>
      <c r="V29"/>
    </row>
    <row r="30" spans="1:22" s="4" customFormat="1" x14ac:dyDescent="0.25">
      <c r="A30" s="40"/>
      <c r="B30" s="17">
        <v>10</v>
      </c>
      <c r="C30" s="18">
        <f t="shared" si="11"/>
        <v>0.3</v>
      </c>
      <c r="D30" s="18">
        <f t="shared" si="11"/>
        <v>20</v>
      </c>
      <c r="E30" s="18">
        <f t="shared" si="4"/>
        <v>60</v>
      </c>
      <c r="F30" s="18">
        <f t="shared" si="0"/>
        <v>4.0943445622221004</v>
      </c>
      <c r="G30" s="37">
        <v>28</v>
      </c>
      <c r="H30" s="26">
        <v>0.17199999999999999</v>
      </c>
      <c r="J30"/>
      <c r="K30"/>
      <c r="L30"/>
      <c r="M30" s="9">
        <f t="shared" si="1"/>
        <v>6.6143722430658511E-2</v>
      </c>
      <c r="N30" s="10">
        <f t="shared" si="2"/>
        <v>0.17912052082999355</v>
      </c>
      <c r="O30" s="34">
        <f t="shared" si="3"/>
        <v>-7.1205208299935652E-3</v>
      </c>
      <c r="Q30">
        <f t="shared" si="8"/>
        <v>38</v>
      </c>
      <c r="R30" s="11">
        <f t="shared" si="5"/>
        <v>6.0224357539417059E-2</v>
      </c>
      <c r="S30" s="12">
        <f t="shared" si="6"/>
        <v>0.13558260220483487</v>
      </c>
      <c r="T30"/>
      <c r="U30"/>
      <c r="V30"/>
    </row>
    <row r="31" spans="1:22" s="4" customFormat="1" x14ac:dyDescent="0.25">
      <c r="A31" s="40"/>
      <c r="B31" s="17">
        <v>23</v>
      </c>
      <c r="C31" s="18">
        <f t="shared" si="11"/>
        <v>0.3</v>
      </c>
      <c r="D31" s="18">
        <f t="shared" si="11"/>
        <v>20</v>
      </c>
      <c r="E31" s="18">
        <f t="shared" si="4"/>
        <v>138</v>
      </c>
      <c r="F31" s="18">
        <f t="shared" si="0"/>
        <v>4.9272536851572051</v>
      </c>
      <c r="G31" s="37">
        <v>29</v>
      </c>
      <c r="H31" s="26">
        <v>0.30299999999999999</v>
      </c>
      <c r="J31"/>
      <c r="K31"/>
      <c r="L31"/>
      <c r="M31" s="9">
        <f t="shared" si="1"/>
        <v>8.7130561590514577E-2</v>
      </c>
      <c r="N31" s="10">
        <f t="shared" si="2"/>
        <v>0.30852577447254009</v>
      </c>
      <c r="O31" s="34">
        <f t="shared" si="3"/>
        <v>-5.5257744725401015E-3</v>
      </c>
      <c r="Q31">
        <f t="shared" si="8"/>
        <v>32</v>
      </c>
      <c r="R31" s="11">
        <f t="shared" si="5"/>
        <v>5.8609985296351211E-2</v>
      </c>
      <c r="S31" s="12">
        <f t="shared" si="6"/>
        <v>0.12187603818247707</v>
      </c>
      <c r="T31"/>
      <c r="U31"/>
      <c r="V31"/>
    </row>
    <row r="32" spans="1:22" s="4" customFormat="1" x14ac:dyDescent="0.25">
      <c r="A32" s="40"/>
      <c r="B32" s="17">
        <v>18</v>
      </c>
      <c r="C32" s="18">
        <f t="shared" si="11"/>
        <v>0.3</v>
      </c>
      <c r="D32" s="18">
        <f t="shared" si="11"/>
        <v>20</v>
      </c>
      <c r="E32" s="18">
        <f t="shared" si="4"/>
        <v>108</v>
      </c>
      <c r="F32" s="18">
        <f t="shared" si="0"/>
        <v>4.6821312271242199</v>
      </c>
      <c r="G32" s="37">
        <v>30</v>
      </c>
      <c r="H32" s="26">
        <v>0.25700000000000001</v>
      </c>
      <c r="J32"/>
      <c r="K32"/>
      <c r="L32"/>
      <c r="M32" s="9">
        <f t="shared" si="1"/>
        <v>7.9058700375185323E-2</v>
      </c>
      <c r="N32" s="10">
        <f t="shared" si="2"/>
        <v>0.2605645792749261</v>
      </c>
      <c r="O32" s="34">
        <f t="shared" si="3"/>
        <v>-3.5645792749260941E-3</v>
      </c>
      <c r="Q32">
        <f t="shared" si="8"/>
        <v>26</v>
      </c>
      <c r="R32" s="11">
        <f t="shared" si="5"/>
        <v>5.6995613053285356E-2</v>
      </c>
      <c r="S32" s="12">
        <f t="shared" si="6"/>
        <v>0.10668451258698028</v>
      </c>
      <c r="T32"/>
      <c r="U32"/>
      <c r="V32"/>
    </row>
    <row r="33" spans="1:19" x14ac:dyDescent="0.25">
      <c r="A33" s="40"/>
      <c r="B33" s="17">
        <v>17</v>
      </c>
      <c r="C33" s="18">
        <f t="shared" si="11"/>
        <v>0.3</v>
      </c>
      <c r="D33" s="18">
        <f t="shared" si="11"/>
        <v>20</v>
      </c>
      <c r="E33" s="18">
        <f t="shared" si="4"/>
        <v>102</v>
      </c>
      <c r="F33" s="18">
        <f t="shared" si="0"/>
        <v>4.6249728132842707</v>
      </c>
      <c r="G33" s="37">
        <v>31</v>
      </c>
      <c r="H33" s="26">
        <v>0.248</v>
      </c>
      <c r="M33" s="9">
        <f t="shared" si="1"/>
        <v>7.7444328132119461E-2</v>
      </c>
      <c r="N33" s="10">
        <f t="shared" si="2"/>
        <v>0.25081727676384302</v>
      </c>
      <c r="O33" s="34">
        <f t="shared" si="3"/>
        <v>-2.8172767638430241E-3</v>
      </c>
      <c r="Q33">
        <f t="shared" si="8"/>
        <v>20</v>
      </c>
      <c r="R33" s="11">
        <f>$K$6+$K$7*Q33</f>
        <v>5.5381240810219508E-2</v>
      </c>
      <c r="S33" s="12">
        <f t="shared" si="6"/>
        <v>8.913266859760989E-2</v>
      </c>
    </row>
    <row r="34" spans="1:19" ht="15.75" thickBot="1" x14ac:dyDescent="0.3">
      <c r="A34" s="41"/>
      <c r="B34" s="17">
        <v>25</v>
      </c>
      <c r="C34" s="18">
        <f t="shared" si="11"/>
        <v>0.3</v>
      </c>
      <c r="D34" s="18">
        <f t="shared" si="11"/>
        <v>20</v>
      </c>
      <c r="E34" s="18">
        <f t="shared" si="4"/>
        <v>150</v>
      </c>
      <c r="F34" s="18">
        <f t="shared" si="0"/>
        <v>5.0106352940962555</v>
      </c>
      <c r="G34" s="37">
        <v>32</v>
      </c>
      <c r="H34" s="27">
        <v>0.317</v>
      </c>
      <c r="M34" s="9">
        <f t="shared" si="1"/>
        <v>9.0359306076646273E-2</v>
      </c>
      <c r="N34" s="10">
        <f t="shared" si="2"/>
        <v>0.32749293168892912</v>
      </c>
      <c r="O34" s="35">
        <f t="shared" ref="O34" si="12">H34-N34</f>
        <v>-1.0492931688929119E-2</v>
      </c>
      <c r="Q34">
        <f t="shared" si="8"/>
        <v>14</v>
      </c>
      <c r="R34" s="11">
        <f t="shared" si="5"/>
        <v>5.3766868567153653E-2</v>
      </c>
      <c r="S34" s="12">
        <f t="shared" si="6"/>
        <v>6.7357141872887702E-2</v>
      </c>
    </row>
    <row r="35" spans="1:19" x14ac:dyDescent="0.25">
      <c r="O35" s="36"/>
    </row>
  </sheetData>
  <sheetProtection password="C430" sheet="1" objects="1" scenarios="1"/>
  <mergeCells count="1">
    <mergeCell ref="A3:A3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PR48</vt:lpstr>
    </vt:vector>
  </TitlesOfParts>
  <Company>Autodesk,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Adzima</dc:creator>
  <cp:lastModifiedBy>Brian Adzima</cp:lastModifiedBy>
  <cp:lastPrinted>2016-09-28T23:53:09Z</cp:lastPrinted>
  <dcterms:created xsi:type="dcterms:W3CDTF">2016-09-28T23:48:32Z</dcterms:created>
  <dcterms:modified xsi:type="dcterms:W3CDTF">2016-10-27T20:49:13Z</dcterms:modified>
</cp:coreProperties>
</file>