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5" yWindow="2325" windowWidth="22695" windowHeight="7485" tabRatio="803"/>
  </bookViews>
  <sheets>
    <sheet name="Measurments" sheetId="48" r:id="rId1"/>
    <sheet name="Regression" sheetId="49" r:id="rId2"/>
    <sheet name="Regression(2)" sheetId="51" r:id="rId3"/>
    <sheet name="Validation" sheetId="53" r:id="rId4"/>
    <sheet name="Validation(2)" sheetId="54" r:id="rId5"/>
  </sheets>
  <calcPr calcId="145621"/>
</workbook>
</file>

<file path=xl/calcChain.xml><?xml version="1.0" encoding="utf-8"?>
<calcChain xmlns="http://schemas.openxmlformats.org/spreadsheetml/2006/main">
  <c r="T31" i="53" l="1"/>
  <c r="T30" i="53"/>
  <c r="T29" i="53"/>
  <c r="T28" i="53"/>
  <c r="T27" i="53"/>
  <c r="T26" i="53"/>
  <c r="T25" i="53"/>
  <c r="T24" i="53"/>
  <c r="T23" i="53"/>
  <c r="T22" i="53"/>
  <c r="T21" i="53"/>
  <c r="T20" i="53"/>
  <c r="T19" i="53"/>
  <c r="T18" i="53"/>
  <c r="T17" i="53"/>
  <c r="T16" i="53"/>
  <c r="T15" i="53"/>
  <c r="T14" i="53"/>
  <c r="T13" i="53"/>
  <c r="T12" i="53"/>
  <c r="T11" i="53"/>
  <c r="T10" i="53"/>
  <c r="T9" i="53"/>
  <c r="T8" i="53"/>
  <c r="U7" i="53" s="1"/>
  <c r="T7" i="53"/>
  <c r="D60" i="54"/>
  <c r="C60" i="54"/>
  <c r="D59" i="54"/>
  <c r="C59" i="54"/>
  <c r="D58" i="54"/>
  <c r="C58" i="54"/>
  <c r="D57" i="54"/>
  <c r="C57" i="54"/>
  <c r="D56" i="54"/>
  <c r="C56" i="54"/>
  <c r="D55" i="54"/>
  <c r="C55" i="54"/>
  <c r="D54" i="54"/>
  <c r="C54" i="54"/>
  <c r="D53" i="54"/>
  <c r="C53" i="54"/>
  <c r="D52" i="54"/>
  <c r="C52" i="54"/>
  <c r="D51" i="54"/>
  <c r="C51" i="54"/>
  <c r="D50" i="54"/>
  <c r="C50" i="54"/>
  <c r="D49" i="54"/>
  <c r="C49" i="54"/>
  <c r="D48" i="54"/>
  <c r="C48" i="54"/>
  <c r="D47" i="54"/>
  <c r="C47" i="54"/>
  <c r="D46" i="54"/>
  <c r="C46" i="54"/>
  <c r="D45" i="54"/>
  <c r="C45" i="54"/>
  <c r="D44" i="54"/>
  <c r="C44" i="54"/>
  <c r="D43" i="54"/>
  <c r="C43" i="54"/>
  <c r="D42" i="54"/>
  <c r="C42" i="54"/>
  <c r="D41" i="54"/>
  <c r="C41" i="54"/>
  <c r="D40" i="54"/>
  <c r="C40" i="54"/>
  <c r="D39" i="54"/>
  <c r="C39" i="54"/>
  <c r="D38" i="54"/>
  <c r="C38" i="54"/>
  <c r="D37" i="54"/>
  <c r="C37" i="54"/>
  <c r="D36" i="54"/>
  <c r="C36" i="54"/>
  <c r="A23" i="54"/>
  <c r="A24" i="54" s="1"/>
  <c r="A25" i="54" s="1"/>
  <c r="A26" i="54" s="1"/>
  <c r="A27" i="54" s="1"/>
  <c r="A28" i="54" s="1"/>
  <c r="A29" i="54" s="1"/>
  <c r="D22" i="54"/>
  <c r="E22" i="54" s="1"/>
  <c r="F22" i="54" s="1"/>
  <c r="G22" i="54" s="1"/>
  <c r="H22" i="54" s="1"/>
  <c r="C22" i="54"/>
  <c r="B13" i="54"/>
  <c r="B23" i="54" s="1"/>
  <c r="A13" i="54"/>
  <c r="A14" i="54" s="1"/>
  <c r="C12" i="54"/>
  <c r="D12" i="54" s="1"/>
  <c r="C2" i="54"/>
  <c r="D2" i="54" s="1"/>
  <c r="E2" i="54" s="1"/>
  <c r="F2" i="54" s="1"/>
  <c r="G2" i="54" s="1"/>
  <c r="H2" i="54" s="1"/>
  <c r="G7" i="53"/>
  <c r="F81" i="53"/>
  <c r="F80" i="53"/>
  <c r="F79" i="53"/>
  <c r="F78" i="53"/>
  <c r="F77" i="53"/>
  <c r="F76" i="53"/>
  <c r="F75" i="53"/>
  <c r="F74" i="53"/>
  <c r="F73" i="53"/>
  <c r="F72" i="53"/>
  <c r="F71" i="53"/>
  <c r="F70" i="53"/>
  <c r="F69" i="53"/>
  <c r="F68" i="53"/>
  <c r="F67" i="53"/>
  <c r="F66" i="53"/>
  <c r="F65" i="53"/>
  <c r="F64" i="53"/>
  <c r="F63" i="53"/>
  <c r="F62" i="53"/>
  <c r="F61" i="53"/>
  <c r="F60" i="53"/>
  <c r="F59" i="53"/>
  <c r="F58" i="53"/>
  <c r="F57" i="53"/>
  <c r="D57" i="53"/>
  <c r="C57" i="53"/>
  <c r="F56" i="53"/>
  <c r="F55" i="53"/>
  <c r="F54" i="53"/>
  <c r="F53" i="53"/>
  <c r="F52" i="53"/>
  <c r="F51" i="53"/>
  <c r="F50" i="53"/>
  <c r="F49" i="53"/>
  <c r="F48" i="53"/>
  <c r="F47" i="53"/>
  <c r="F46" i="53"/>
  <c r="F45" i="53"/>
  <c r="F44" i="53"/>
  <c r="F43" i="53"/>
  <c r="F42" i="53"/>
  <c r="F41" i="53"/>
  <c r="F40" i="53"/>
  <c r="F39" i="53"/>
  <c r="F38" i="53"/>
  <c r="F37" i="53"/>
  <c r="F36" i="53"/>
  <c r="F35" i="53"/>
  <c r="F34" i="53"/>
  <c r="F33" i="53"/>
  <c r="F32" i="53"/>
  <c r="D32" i="53"/>
  <c r="C32" i="53"/>
  <c r="F31" i="53"/>
  <c r="F30" i="53"/>
  <c r="F29" i="53"/>
  <c r="F28" i="53"/>
  <c r="F27" i="53"/>
  <c r="F26" i="53" s="1"/>
  <c r="F25" i="53"/>
  <c r="F24" i="53"/>
  <c r="F23" i="53"/>
  <c r="F22" i="53"/>
  <c r="F21" i="53"/>
  <c r="F20" i="53"/>
  <c r="F19" i="53"/>
  <c r="F18" i="53"/>
  <c r="F17" i="53"/>
  <c r="F16" i="53"/>
  <c r="F15" i="53"/>
  <c r="F13" i="53"/>
  <c r="F12" i="53"/>
  <c r="F11" i="53"/>
  <c r="F10" i="53"/>
  <c r="F9" i="53"/>
  <c r="Z8" i="53"/>
  <c r="F8" i="53"/>
  <c r="F7" i="53"/>
  <c r="D7" i="53"/>
  <c r="C7" i="53"/>
  <c r="D57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68" i="51"/>
  <c r="D12" i="51"/>
  <c r="B58" i="51"/>
  <c r="B59" i="51" s="1"/>
  <c r="B60" i="51" s="1"/>
  <c r="C57" i="51"/>
  <c r="A57" i="51"/>
  <c r="A58" i="51" s="1"/>
  <c r="A59" i="51" s="1"/>
  <c r="A60" i="51" s="1"/>
  <c r="A61" i="51" s="1"/>
  <c r="A62" i="51" s="1"/>
  <c r="A63" i="51" s="1"/>
  <c r="D56" i="51"/>
  <c r="E55" i="51"/>
  <c r="E56" i="51" s="1"/>
  <c r="A46" i="51"/>
  <c r="A47" i="51" s="1"/>
  <c r="A48" i="51" s="1"/>
  <c r="A49" i="51" s="1"/>
  <c r="A50" i="51" s="1"/>
  <c r="A51" i="51" s="1"/>
  <c r="A52" i="51" s="1"/>
  <c r="A35" i="51"/>
  <c r="A36" i="51" s="1"/>
  <c r="A37" i="51" s="1"/>
  <c r="A38" i="51" s="1"/>
  <c r="A39" i="51" s="1"/>
  <c r="A40" i="51" s="1"/>
  <c r="A41" i="51" s="1"/>
  <c r="A24" i="51"/>
  <c r="A25" i="51" s="1"/>
  <c r="A26" i="51" s="1"/>
  <c r="A27" i="51" s="1"/>
  <c r="A28" i="51" s="1"/>
  <c r="A29" i="51" s="1"/>
  <c r="A30" i="51" s="1"/>
  <c r="A13" i="51"/>
  <c r="A14" i="51" s="1"/>
  <c r="A15" i="51" s="1"/>
  <c r="A16" i="51" s="1"/>
  <c r="A17" i="51" s="1"/>
  <c r="A18" i="51" s="1"/>
  <c r="A19" i="51" s="1"/>
  <c r="D19" i="51" s="1"/>
  <c r="D30" i="51" s="1"/>
  <c r="B47" i="51"/>
  <c r="B48" i="51" s="1"/>
  <c r="C46" i="51"/>
  <c r="D45" i="51"/>
  <c r="E44" i="51"/>
  <c r="F44" i="51" s="1"/>
  <c r="D34" i="51"/>
  <c r="D23" i="51"/>
  <c r="C35" i="51"/>
  <c r="C24" i="51"/>
  <c r="C13" i="51"/>
  <c r="B36" i="51"/>
  <c r="B37" i="51" s="1"/>
  <c r="B38" i="51" s="1"/>
  <c r="B39" i="51" s="1"/>
  <c r="B40" i="51" s="1"/>
  <c r="B41" i="51" s="1"/>
  <c r="C41" i="51" s="1"/>
  <c r="E33" i="51"/>
  <c r="E34" i="51" s="1"/>
  <c r="B25" i="51"/>
  <c r="B26" i="51" s="1"/>
  <c r="B27" i="51" s="1"/>
  <c r="B28" i="51" s="1"/>
  <c r="B29" i="51" s="1"/>
  <c r="B30" i="51" s="1"/>
  <c r="C30" i="51" s="1"/>
  <c r="A23" i="49"/>
  <c r="A24" i="49" s="1"/>
  <c r="A25" i="49" s="1"/>
  <c r="A26" i="49" s="1"/>
  <c r="A27" i="49" s="1"/>
  <c r="A28" i="49" s="1"/>
  <c r="A29" i="49" s="1"/>
  <c r="A13" i="49"/>
  <c r="A14" i="49" s="1"/>
  <c r="A15" i="49" s="1"/>
  <c r="A16" i="49" s="1"/>
  <c r="A17" i="49" s="1"/>
  <c r="A18" i="49" s="1"/>
  <c r="A19" i="49" s="1"/>
  <c r="B14" i="51"/>
  <c r="B15" i="51" s="1"/>
  <c r="B16" i="51" s="1"/>
  <c r="B17" i="51" s="1"/>
  <c r="B18" i="51" s="1"/>
  <c r="B19" i="51" s="1"/>
  <c r="C19" i="51" s="1"/>
  <c r="E12" i="54" l="1"/>
  <c r="D15" i="54"/>
  <c r="D25" i="54" s="1"/>
  <c r="D14" i="54"/>
  <c r="D13" i="54"/>
  <c r="D23" i="54" s="1"/>
  <c r="A15" i="54"/>
  <c r="B14" i="54"/>
  <c r="C13" i="54"/>
  <c r="C14" i="54"/>
  <c r="C24" i="54" s="1"/>
  <c r="C15" i="54"/>
  <c r="E57" i="53"/>
  <c r="G36" i="53"/>
  <c r="K36" i="53" s="1"/>
  <c r="G44" i="53"/>
  <c r="K44" i="53" s="1"/>
  <c r="G67" i="53"/>
  <c r="K67" i="53" s="1"/>
  <c r="G46" i="53"/>
  <c r="K46" i="53" s="1"/>
  <c r="G54" i="53"/>
  <c r="K54" i="53" s="1"/>
  <c r="G60" i="53"/>
  <c r="K60" i="53" s="1"/>
  <c r="G68" i="53"/>
  <c r="K68" i="53" s="1"/>
  <c r="G76" i="53"/>
  <c r="K76" i="53" s="1"/>
  <c r="E32" i="53"/>
  <c r="G52" i="53"/>
  <c r="K52" i="53" s="1"/>
  <c r="G75" i="53"/>
  <c r="K75" i="53" s="1"/>
  <c r="G77" i="53"/>
  <c r="K77" i="53" s="1"/>
  <c r="G56" i="53"/>
  <c r="K56" i="53" s="1"/>
  <c r="G80" i="53"/>
  <c r="K80" i="53" s="1"/>
  <c r="G41" i="53"/>
  <c r="K41" i="53" s="1"/>
  <c r="G49" i="53"/>
  <c r="K49" i="53" s="1"/>
  <c r="G63" i="53"/>
  <c r="K63" i="53" s="1"/>
  <c r="G71" i="53"/>
  <c r="K71" i="53" s="1"/>
  <c r="G79" i="53"/>
  <c r="K79" i="53" s="1"/>
  <c r="G40" i="53"/>
  <c r="K40" i="53" s="1"/>
  <c r="G59" i="53"/>
  <c r="K59" i="53" s="1"/>
  <c r="G70" i="53"/>
  <c r="K70" i="53" s="1"/>
  <c r="G48" i="53"/>
  <c r="K48" i="53" s="1"/>
  <c r="E7" i="53"/>
  <c r="G65" i="53"/>
  <c r="K65" i="53" s="1"/>
  <c r="G73" i="53"/>
  <c r="K73" i="53" s="1"/>
  <c r="G81" i="53"/>
  <c r="K81" i="53" s="1"/>
  <c r="G35" i="53"/>
  <c r="K35" i="53" s="1"/>
  <c r="G43" i="53"/>
  <c r="K43" i="53" s="1"/>
  <c r="G62" i="53"/>
  <c r="K62" i="53" s="1"/>
  <c r="G78" i="53"/>
  <c r="K78" i="53" s="1"/>
  <c r="G38" i="53"/>
  <c r="K38" i="53" s="1"/>
  <c r="G33" i="53"/>
  <c r="K33" i="53" s="1"/>
  <c r="G32" i="53"/>
  <c r="G39" i="53"/>
  <c r="K39" i="53" s="1"/>
  <c r="G47" i="53"/>
  <c r="K47" i="53" s="1"/>
  <c r="G55" i="53"/>
  <c r="K55" i="53" s="1"/>
  <c r="G58" i="53"/>
  <c r="K58" i="53" s="1"/>
  <c r="G66" i="53"/>
  <c r="K66" i="53" s="1"/>
  <c r="G74" i="53"/>
  <c r="K74" i="53" s="1"/>
  <c r="G51" i="53"/>
  <c r="K51" i="53" s="1"/>
  <c r="F14" i="53"/>
  <c r="G14" i="53" s="1"/>
  <c r="G34" i="53"/>
  <c r="K34" i="53" s="1"/>
  <c r="G42" i="53"/>
  <c r="K42" i="53" s="1"/>
  <c r="G50" i="53"/>
  <c r="K50" i="53" s="1"/>
  <c r="G57" i="53"/>
  <c r="G61" i="53"/>
  <c r="K61" i="53" s="1"/>
  <c r="G69" i="53"/>
  <c r="K69" i="53" s="1"/>
  <c r="G37" i="53"/>
  <c r="K37" i="53" s="1"/>
  <c r="G45" i="53"/>
  <c r="K45" i="53" s="1"/>
  <c r="G53" i="53"/>
  <c r="K53" i="53" s="1"/>
  <c r="G64" i="53"/>
  <c r="K64" i="53" s="1"/>
  <c r="G72" i="53"/>
  <c r="K72" i="53" s="1"/>
  <c r="D18" i="51"/>
  <c r="D29" i="51" s="1"/>
  <c r="D40" i="51" s="1"/>
  <c r="D15" i="51"/>
  <c r="D26" i="51" s="1"/>
  <c r="D37" i="51" s="1"/>
  <c r="D59" i="51" s="1"/>
  <c r="G69" i="51" s="1"/>
  <c r="C26" i="51"/>
  <c r="D16" i="51"/>
  <c r="D27" i="51" s="1"/>
  <c r="D38" i="51" s="1"/>
  <c r="D13" i="51"/>
  <c r="D24" i="51" s="1"/>
  <c r="D35" i="51" s="1"/>
  <c r="D14" i="51"/>
  <c r="D25" i="51" s="1"/>
  <c r="D36" i="51" s="1"/>
  <c r="D17" i="51"/>
  <c r="D28" i="51" s="1"/>
  <c r="D39" i="51"/>
  <c r="D61" i="51" s="1"/>
  <c r="G70" i="51" s="1"/>
  <c r="D41" i="51"/>
  <c r="D63" i="51" s="1"/>
  <c r="G71" i="51" s="1"/>
  <c r="C58" i="51"/>
  <c r="C18" i="51"/>
  <c r="E45" i="51"/>
  <c r="F55" i="51"/>
  <c r="F56" i="51" s="1"/>
  <c r="C60" i="51"/>
  <c r="B61" i="51"/>
  <c r="C59" i="51"/>
  <c r="C36" i="51"/>
  <c r="C38" i="51"/>
  <c r="C39" i="51"/>
  <c r="C17" i="51"/>
  <c r="C40" i="51"/>
  <c r="C14" i="51"/>
  <c r="G44" i="51"/>
  <c r="F45" i="51"/>
  <c r="C48" i="51"/>
  <c r="B49" i="51"/>
  <c r="C47" i="51"/>
  <c r="F33" i="51"/>
  <c r="C16" i="51"/>
  <c r="C29" i="51"/>
  <c r="C15" i="51"/>
  <c r="C27" i="51"/>
  <c r="C28" i="51"/>
  <c r="C25" i="51"/>
  <c r="C37" i="51"/>
  <c r="G68" i="51"/>
  <c r="E22" i="51"/>
  <c r="E11" i="51"/>
  <c r="B14" i="49"/>
  <c r="F14" i="49"/>
  <c r="G14" i="49"/>
  <c r="G24" i="49" s="1"/>
  <c r="H14" i="49"/>
  <c r="B15" i="49"/>
  <c r="B25" i="49" s="1"/>
  <c r="G15" i="49"/>
  <c r="H15" i="49"/>
  <c r="H25" i="49" s="1"/>
  <c r="B16" i="49"/>
  <c r="H16" i="49"/>
  <c r="B17" i="49"/>
  <c r="B27" i="49" s="1"/>
  <c r="C17" i="49"/>
  <c r="B18" i="49"/>
  <c r="C18" i="49"/>
  <c r="C28" i="49" s="1"/>
  <c r="D18" i="49"/>
  <c r="B19" i="49"/>
  <c r="B29" i="49" s="1"/>
  <c r="C19" i="49"/>
  <c r="D19" i="49"/>
  <c r="D29" i="49" s="1"/>
  <c r="E19" i="49"/>
  <c r="E13" i="49"/>
  <c r="F13" i="49"/>
  <c r="F23" i="49" s="1"/>
  <c r="G13" i="49"/>
  <c r="B13" i="49"/>
  <c r="B23" i="49" s="1"/>
  <c r="C22" i="49"/>
  <c r="D22" i="49" s="1"/>
  <c r="E22" i="49" s="1"/>
  <c r="F22" i="49" s="1"/>
  <c r="G22" i="49" s="1"/>
  <c r="H22" i="49" s="1"/>
  <c r="C12" i="49"/>
  <c r="D12" i="49" s="1"/>
  <c r="E12" i="49" s="1"/>
  <c r="F12" i="49" s="1"/>
  <c r="G12" i="49" s="1"/>
  <c r="H12" i="49" s="1"/>
  <c r="H13" i="49" s="1"/>
  <c r="H23" i="49" s="1"/>
  <c r="D37" i="49"/>
  <c r="D38" i="49"/>
  <c r="D39" i="49"/>
  <c r="D40" i="49"/>
  <c r="D41" i="49"/>
  <c r="D42" i="49"/>
  <c r="D43" i="49"/>
  <c r="D44" i="49"/>
  <c r="D45" i="49"/>
  <c r="D46" i="49"/>
  <c r="D47" i="49"/>
  <c r="D48" i="49"/>
  <c r="D49" i="49"/>
  <c r="D50" i="49"/>
  <c r="D51" i="49"/>
  <c r="D52" i="49"/>
  <c r="D53" i="49"/>
  <c r="D54" i="49"/>
  <c r="D55" i="49"/>
  <c r="D56" i="49"/>
  <c r="D57" i="49"/>
  <c r="D58" i="49"/>
  <c r="D59" i="49"/>
  <c r="D60" i="49"/>
  <c r="D36" i="49"/>
  <c r="A16" i="54" l="1"/>
  <c r="E16" i="54" s="1"/>
  <c r="E26" i="54" s="1"/>
  <c r="B15" i="54"/>
  <c r="B25" i="54" s="1"/>
  <c r="E14" i="54"/>
  <c r="E24" i="54" s="1"/>
  <c r="F12" i="54"/>
  <c r="E13" i="54"/>
  <c r="E15" i="54"/>
  <c r="G16" i="53"/>
  <c r="G9" i="53"/>
  <c r="K9" i="53" s="1"/>
  <c r="G8" i="53"/>
  <c r="O8" i="53" s="1"/>
  <c r="P8" i="53" s="1"/>
  <c r="G29" i="53"/>
  <c r="K29" i="53" s="1"/>
  <c r="G30" i="53"/>
  <c r="K30" i="53" s="1"/>
  <c r="G31" i="53"/>
  <c r="K31" i="53" s="1"/>
  <c r="G12" i="53"/>
  <c r="O12" i="53" s="1"/>
  <c r="P12" i="53" s="1"/>
  <c r="G18" i="53"/>
  <c r="O18" i="53" s="1"/>
  <c r="P18" i="53" s="1"/>
  <c r="G15" i="53"/>
  <c r="O15" i="53" s="1"/>
  <c r="P15" i="53" s="1"/>
  <c r="G17" i="53"/>
  <c r="O17" i="53" s="1"/>
  <c r="P17" i="53" s="1"/>
  <c r="G22" i="53"/>
  <c r="G25" i="53"/>
  <c r="G23" i="53"/>
  <c r="O16" i="53"/>
  <c r="P16" i="53" s="1"/>
  <c r="K16" i="53"/>
  <c r="G13" i="53"/>
  <c r="G28" i="53"/>
  <c r="G10" i="53"/>
  <c r="G11" i="53"/>
  <c r="G19" i="53"/>
  <c r="K32" i="53"/>
  <c r="L32" i="53" s="1"/>
  <c r="I32" i="53"/>
  <c r="H32" i="53"/>
  <c r="J32" i="53" s="1"/>
  <c r="K14" i="53"/>
  <c r="O14" i="53"/>
  <c r="P14" i="53" s="1"/>
  <c r="G21" i="53"/>
  <c r="G24" i="53"/>
  <c r="I57" i="53"/>
  <c r="H57" i="53"/>
  <c r="K57" i="53"/>
  <c r="L57" i="53" s="1"/>
  <c r="G20" i="53"/>
  <c r="G27" i="53"/>
  <c r="G26" i="53"/>
  <c r="E18" i="51"/>
  <c r="E29" i="51" s="1"/>
  <c r="E40" i="51" s="1"/>
  <c r="E62" i="51" s="1"/>
  <c r="G74" i="51" s="1"/>
  <c r="E17" i="51"/>
  <c r="E28" i="51" s="1"/>
  <c r="E39" i="51" s="1"/>
  <c r="E16" i="51"/>
  <c r="E27" i="51" s="1"/>
  <c r="E38" i="51" s="1"/>
  <c r="E60" i="51" s="1"/>
  <c r="G73" i="51" s="1"/>
  <c r="E15" i="51"/>
  <c r="E26" i="51" s="1"/>
  <c r="E37" i="51" s="1"/>
  <c r="E14" i="51"/>
  <c r="E25" i="51" s="1"/>
  <c r="E36" i="51" s="1"/>
  <c r="E58" i="51" s="1"/>
  <c r="G72" i="51" s="1"/>
  <c r="E13" i="51"/>
  <c r="E24" i="51" s="1"/>
  <c r="E19" i="51"/>
  <c r="E30" i="51" s="1"/>
  <c r="E41" i="51" s="1"/>
  <c r="G55" i="51"/>
  <c r="H55" i="51" s="1"/>
  <c r="C61" i="51"/>
  <c r="B62" i="51"/>
  <c r="B50" i="51"/>
  <c r="C49" i="51"/>
  <c r="H44" i="51"/>
  <c r="G45" i="51"/>
  <c r="G33" i="51"/>
  <c r="F34" i="51"/>
  <c r="E12" i="51"/>
  <c r="F22" i="51"/>
  <c r="E23" i="51"/>
  <c r="D13" i="49"/>
  <c r="D23" i="49" s="1"/>
  <c r="H17" i="49"/>
  <c r="H27" i="49" s="1"/>
  <c r="F15" i="49"/>
  <c r="F25" i="49" s="1"/>
  <c r="C13" i="49"/>
  <c r="F16" i="49"/>
  <c r="H19" i="49"/>
  <c r="H29" i="49" s="1"/>
  <c r="G18" i="49"/>
  <c r="G28" i="49" s="1"/>
  <c r="F17" i="49"/>
  <c r="F27" i="49" s="1"/>
  <c r="E16" i="49"/>
  <c r="E26" i="49" s="1"/>
  <c r="D15" i="49"/>
  <c r="D25" i="49" s="1"/>
  <c r="C14" i="49"/>
  <c r="C24" i="49" s="1"/>
  <c r="G16" i="49"/>
  <c r="G26" i="49" s="1"/>
  <c r="E14" i="49"/>
  <c r="E24" i="49" s="1"/>
  <c r="H18" i="49"/>
  <c r="E15" i="49"/>
  <c r="G19" i="49"/>
  <c r="F18" i="49"/>
  <c r="E17" i="49"/>
  <c r="D16" i="49"/>
  <c r="C15" i="49"/>
  <c r="G17" i="49"/>
  <c r="D14" i="49"/>
  <c r="F19" i="49"/>
  <c r="F29" i="49" s="1"/>
  <c r="E18" i="49"/>
  <c r="E28" i="49" s="1"/>
  <c r="D17" i="49"/>
  <c r="D27" i="49" s="1"/>
  <c r="C16" i="49"/>
  <c r="C26" i="49" s="1"/>
  <c r="F11" i="51"/>
  <c r="C37" i="49"/>
  <c r="C38" i="49"/>
  <c r="C39" i="49"/>
  <c r="C40" i="49"/>
  <c r="C41" i="49"/>
  <c r="C42" i="49"/>
  <c r="C43" i="49"/>
  <c r="C44" i="49"/>
  <c r="C45" i="49"/>
  <c r="C46" i="49"/>
  <c r="C47" i="49"/>
  <c r="C48" i="49"/>
  <c r="C49" i="49"/>
  <c r="C50" i="49"/>
  <c r="C51" i="49"/>
  <c r="C52" i="49"/>
  <c r="C53" i="49"/>
  <c r="C54" i="49"/>
  <c r="C55" i="49"/>
  <c r="C56" i="49"/>
  <c r="C57" i="49"/>
  <c r="C58" i="49"/>
  <c r="C59" i="49"/>
  <c r="C60" i="49"/>
  <c r="C36" i="49"/>
  <c r="F14" i="54" l="1"/>
  <c r="F17" i="54"/>
  <c r="F27" i="54" s="1"/>
  <c r="F15" i="54"/>
  <c r="F25" i="54" s="1"/>
  <c r="G12" i="54"/>
  <c r="F16" i="54"/>
  <c r="F13" i="54"/>
  <c r="F23" i="54" s="1"/>
  <c r="A17" i="54"/>
  <c r="B16" i="54"/>
  <c r="C16" i="54"/>
  <c r="C26" i="54" s="1"/>
  <c r="D16" i="54"/>
  <c r="J57" i="53"/>
  <c r="K17" i="53"/>
  <c r="O9" i="53"/>
  <c r="P9" i="53" s="1"/>
  <c r="K8" i="53"/>
  <c r="O29" i="53"/>
  <c r="P29" i="53" s="1"/>
  <c r="O31" i="53"/>
  <c r="P31" i="53" s="1"/>
  <c r="K12" i="53"/>
  <c r="K15" i="53"/>
  <c r="O30" i="53"/>
  <c r="P30" i="53" s="1"/>
  <c r="K18" i="53"/>
  <c r="O10" i="53"/>
  <c r="P10" i="53" s="1"/>
  <c r="K10" i="53"/>
  <c r="O19" i="53"/>
  <c r="P19" i="53" s="1"/>
  <c r="K19" i="53"/>
  <c r="K11" i="53"/>
  <c r="O11" i="53"/>
  <c r="P11" i="53" s="1"/>
  <c r="K24" i="53"/>
  <c r="O24" i="53"/>
  <c r="P24" i="53" s="1"/>
  <c r="O28" i="53"/>
  <c r="P28" i="53" s="1"/>
  <c r="K28" i="53"/>
  <c r="O26" i="53"/>
  <c r="P26" i="53" s="1"/>
  <c r="K26" i="53"/>
  <c r="O25" i="53"/>
  <c r="P25" i="53" s="1"/>
  <c r="K25" i="53"/>
  <c r="O20" i="53"/>
  <c r="P20" i="53" s="1"/>
  <c r="K20" i="53"/>
  <c r="O23" i="53"/>
  <c r="P23" i="53" s="1"/>
  <c r="K23" i="53"/>
  <c r="O21" i="53"/>
  <c r="P21" i="53" s="1"/>
  <c r="K21" i="53"/>
  <c r="K13" i="53"/>
  <c r="O13" i="53"/>
  <c r="P13" i="53" s="1"/>
  <c r="O6" i="53"/>
  <c r="I7" i="53"/>
  <c r="H7" i="53"/>
  <c r="O7" i="53"/>
  <c r="P7" i="53" s="1"/>
  <c r="K7" i="53"/>
  <c r="O27" i="53"/>
  <c r="P27" i="53" s="1"/>
  <c r="K27" i="53"/>
  <c r="K22" i="53"/>
  <c r="O22" i="53"/>
  <c r="P22" i="53" s="1"/>
  <c r="G56" i="51"/>
  <c r="F19" i="51"/>
  <c r="F30" i="51" s="1"/>
  <c r="F41" i="51" s="1"/>
  <c r="F63" i="51" s="1"/>
  <c r="G78" i="51" s="1"/>
  <c r="F13" i="51"/>
  <c r="F24" i="51" s="1"/>
  <c r="F35" i="51" s="1"/>
  <c r="F57" i="51" s="1"/>
  <c r="G75" i="51" s="1"/>
  <c r="F18" i="51"/>
  <c r="F29" i="51" s="1"/>
  <c r="F40" i="51" s="1"/>
  <c r="F16" i="51"/>
  <c r="F27" i="51" s="1"/>
  <c r="F15" i="51"/>
  <c r="F26" i="51" s="1"/>
  <c r="F37" i="51" s="1"/>
  <c r="F59" i="51" s="1"/>
  <c r="G76" i="51" s="1"/>
  <c r="F17" i="51"/>
  <c r="F28" i="51" s="1"/>
  <c r="F39" i="51" s="1"/>
  <c r="F61" i="51" s="1"/>
  <c r="G77" i="51" s="1"/>
  <c r="F14" i="51"/>
  <c r="F25" i="51" s="1"/>
  <c r="F36" i="51" s="1"/>
  <c r="C62" i="51"/>
  <c r="B63" i="51"/>
  <c r="C63" i="51" s="1"/>
  <c r="H56" i="51"/>
  <c r="I55" i="51"/>
  <c r="H45" i="51"/>
  <c r="I44" i="51"/>
  <c r="B51" i="51"/>
  <c r="C50" i="51"/>
  <c r="F12" i="51"/>
  <c r="F38" i="51"/>
  <c r="G22" i="51"/>
  <c r="F23" i="51"/>
  <c r="E35" i="51"/>
  <c r="H33" i="51"/>
  <c r="G34" i="51"/>
  <c r="G11" i="51"/>
  <c r="H31" i="49"/>
  <c r="C2" i="49"/>
  <c r="D2" i="49" s="1"/>
  <c r="E2" i="49" s="1"/>
  <c r="F2" i="49" s="1"/>
  <c r="G2" i="49" s="1"/>
  <c r="H2" i="49" s="1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E58" i="48"/>
  <c r="D58" i="48"/>
  <c r="G8" i="48"/>
  <c r="G57" i="48"/>
  <c r="G56" i="48"/>
  <c r="G55" i="48"/>
  <c r="G54" i="48"/>
  <c r="G53" i="48"/>
  <c r="G52" i="48"/>
  <c r="G51" i="48"/>
  <c r="G50" i="48"/>
  <c r="G49" i="48"/>
  <c r="G48" i="48"/>
  <c r="G47" i="48"/>
  <c r="G46" i="48"/>
  <c r="G45" i="48"/>
  <c r="G44" i="48"/>
  <c r="G43" i="48"/>
  <c r="G42" i="48"/>
  <c r="G41" i="48"/>
  <c r="G40" i="48"/>
  <c r="G39" i="48"/>
  <c r="G38" i="48"/>
  <c r="G37" i="48"/>
  <c r="G36" i="48"/>
  <c r="G35" i="48"/>
  <c r="G34" i="48"/>
  <c r="G33" i="48"/>
  <c r="E33" i="48"/>
  <c r="D33" i="48"/>
  <c r="G32" i="48"/>
  <c r="G31" i="48"/>
  <c r="G30" i="48"/>
  <c r="G29" i="48"/>
  <c r="G28" i="48"/>
  <c r="G26" i="48"/>
  <c r="G27" i="48" s="1"/>
  <c r="G25" i="48"/>
  <c r="G24" i="48"/>
  <c r="G23" i="48"/>
  <c r="G22" i="48"/>
  <c r="G21" i="48"/>
  <c r="G20" i="48"/>
  <c r="G19" i="48"/>
  <c r="G18" i="48"/>
  <c r="G17" i="48"/>
  <c r="G16" i="48"/>
  <c r="G14" i="48"/>
  <c r="G13" i="48"/>
  <c r="G12" i="48"/>
  <c r="G11" i="48"/>
  <c r="G10" i="48"/>
  <c r="Z9" i="48"/>
  <c r="G9" i="48"/>
  <c r="E8" i="48"/>
  <c r="D8" i="48"/>
  <c r="F8" i="48" s="1"/>
  <c r="H70" i="48" l="1"/>
  <c r="H60" i="48"/>
  <c r="H68" i="48"/>
  <c r="H76" i="48"/>
  <c r="H61" i="48"/>
  <c r="H69" i="48"/>
  <c r="H77" i="48"/>
  <c r="L77" i="48" s="1"/>
  <c r="H62" i="48"/>
  <c r="H63" i="48"/>
  <c r="H79" i="48"/>
  <c r="H72" i="48"/>
  <c r="H73" i="48"/>
  <c r="H58" i="48"/>
  <c r="L58" i="48" s="1"/>
  <c r="H66" i="48"/>
  <c r="H74" i="48"/>
  <c r="H82" i="48"/>
  <c r="H78" i="48"/>
  <c r="H71" i="48"/>
  <c r="H64" i="48"/>
  <c r="H80" i="48"/>
  <c r="H65" i="48"/>
  <c r="H81" i="48"/>
  <c r="G15" i="48"/>
  <c r="H13" i="48" s="1"/>
  <c r="L13" i="48" s="1"/>
  <c r="H59" i="48"/>
  <c r="H67" i="48"/>
  <c r="H75" i="48"/>
  <c r="H12" i="54"/>
  <c r="G18" i="54"/>
  <c r="G28" i="54" s="1"/>
  <c r="G17" i="54"/>
  <c r="G16" i="54"/>
  <c r="G26" i="54" s="1"/>
  <c r="G15" i="54"/>
  <c r="G14" i="54"/>
  <c r="G24" i="54" s="1"/>
  <c r="G13" i="54"/>
  <c r="A18" i="54"/>
  <c r="B17" i="54"/>
  <c r="B27" i="54" s="1"/>
  <c r="D17" i="54"/>
  <c r="D27" i="54" s="1"/>
  <c r="C17" i="54"/>
  <c r="E17" i="54"/>
  <c r="Y7" i="53"/>
  <c r="AA7" i="53" s="1"/>
  <c r="Y9" i="53"/>
  <c r="R7" i="53"/>
  <c r="Q7" i="53"/>
  <c r="L7" i="53"/>
  <c r="J7" i="53"/>
  <c r="G16" i="51"/>
  <c r="G27" i="51" s="1"/>
  <c r="G38" i="51" s="1"/>
  <c r="G60" i="51" s="1"/>
  <c r="G80" i="51" s="1"/>
  <c r="G19" i="51"/>
  <c r="G30" i="51" s="1"/>
  <c r="G41" i="51" s="1"/>
  <c r="G15" i="51"/>
  <c r="G26" i="51" s="1"/>
  <c r="G37" i="51" s="1"/>
  <c r="G13" i="51"/>
  <c r="G24" i="51" s="1"/>
  <c r="G18" i="51"/>
  <c r="G29" i="51" s="1"/>
  <c r="G17" i="51"/>
  <c r="G28" i="51" s="1"/>
  <c r="G14" i="51"/>
  <c r="G25" i="51" s="1"/>
  <c r="G36" i="51" s="1"/>
  <c r="G58" i="51" s="1"/>
  <c r="G79" i="51" s="1"/>
  <c r="J55" i="51"/>
  <c r="J56" i="51" s="1"/>
  <c r="I56" i="51"/>
  <c r="B52" i="51"/>
  <c r="C52" i="51" s="1"/>
  <c r="C51" i="51"/>
  <c r="I45" i="51"/>
  <c r="J44" i="51"/>
  <c r="J45" i="51" s="1"/>
  <c r="G39" i="51"/>
  <c r="G12" i="51"/>
  <c r="G40" i="51"/>
  <c r="G62" i="51" s="1"/>
  <c r="G81" i="51" s="1"/>
  <c r="I33" i="51"/>
  <c r="H34" i="51"/>
  <c r="H22" i="51"/>
  <c r="G23" i="51"/>
  <c r="H11" i="51"/>
  <c r="F58" i="48"/>
  <c r="H21" i="48"/>
  <c r="L21" i="48" s="1"/>
  <c r="F33" i="48"/>
  <c r="H42" i="48"/>
  <c r="L42" i="48" s="1"/>
  <c r="H34" i="48"/>
  <c r="L34" i="48" s="1"/>
  <c r="H50" i="48"/>
  <c r="L50" i="48" s="1"/>
  <c r="H45" i="48"/>
  <c r="L45" i="48" s="1"/>
  <c r="H53" i="48"/>
  <c r="L53" i="48" s="1"/>
  <c r="H51" i="48"/>
  <c r="L51" i="48" s="1"/>
  <c r="H52" i="48"/>
  <c r="L52" i="48" s="1"/>
  <c r="H54" i="48"/>
  <c r="L54" i="48" s="1"/>
  <c r="H39" i="48"/>
  <c r="L39" i="48" s="1"/>
  <c r="H47" i="48"/>
  <c r="L47" i="48" s="1"/>
  <c r="H55" i="48"/>
  <c r="L55" i="48" s="1"/>
  <c r="H35" i="48"/>
  <c r="L35" i="48" s="1"/>
  <c r="H44" i="48"/>
  <c r="L44" i="48" s="1"/>
  <c r="H46" i="48"/>
  <c r="L46" i="48" s="1"/>
  <c r="H40" i="48"/>
  <c r="L40" i="48" s="1"/>
  <c r="H48" i="48"/>
  <c r="L48" i="48" s="1"/>
  <c r="H56" i="48"/>
  <c r="L56" i="48" s="1"/>
  <c r="H43" i="48"/>
  <c r="L43" i="48" s="1"/>
  <c r="H36" i="48"/>
  <c r="L36" i="48" s="1"/>
  <c r="H37" i="48"/>
  <c r="L37" i="48" s="1"/>
  <c r="H38" i="48"/>
  <c r="L38" i="48" s="1"/>
  <c r="H33" i="48"/>
  <c r="L33" i="48" s="1"/>
  <c r="H41" i="48"/>
  <c r="L41" i="48" s="1"/>
  <c r="H49" i="48"/>
  <c r="L49" i="48" s="1"/>
  <c r="H57" i="48"/>
  <c r="L57" i="48" s="1"/>
  <c r="H30" i="48"/>
  <c r="L30" i="48" s="1"/>
  <c r="H8" i="48"/>
  <c r="H18" i="48"/>
  <c r="L18" i="48" s="1"/>
  <c r="H20" i="48"/>
  <c r="L20" i="48" s="1"/>
  <c r="H28" i="48"/>
  <c r="L28" i="48" s="1"/>
  <c r="I58" i="48" l="1"/>
  <c r="M33" i="48"/>
  <c r="H27" i="48"/>
  <c r="P27" i="48" s="1"/>
  <c r="Q27" i="48" s="1"/>
  <c r="U27" i="48" s="1"/>
  <c r="H17" i="48"/>
  <c r="L17" i="48" s="1"/>
  <c r="L8" i="48"/>
  <c r="P8" i="48"/>
  <c r="Q8" i="48" s="1"/>
  <c r="L82" i="48"/>
  <c r="H12" i="48"/>
  <c r="L12" i="48" s="1"/>
  <c r="H32" i="48"/>
  <c r="L32" i="48" s="1"/>
  <c r="H22" i="48"/>
  <c r="L22" i="48" s="1"/>
  <c r="H15" i="48"/>
  <c r="L15" i="48" s="1"/>
  <c r="L81" i="48"/>
  <c r="L66" i="48"/>
  <c r="L69" i="48"/>
  <c r="H19" i="48"/>
  <c r="L19" i="48" s="1"/>
  <c r="H24" i="48"/>
  <c r="L24" i="48" s="1"/>
  <c r="H14" i="48"/>
  <c r="L14" i="48" s="1"/>
  <c r="L65" i="48"/>
  <c r="L61" i="48"/>
  <c r="H26" i="48"/>
  <c r="L26" i="48" s="1"/>
  <c r="H16" i="48"/>
  <c r="L16" i="48" s="1"/>
  <c r="H29" i="48"/>
  <c r="L29" i="48" s="1"/>
  <c r="J58" i="48"/>
  <c r="K58" i="48" s="1"/>
  <c r="P30" i="48"/>
  <c r="Q30" i="48" s="1"/>
  <c r="U30" i="48" s="1"/>
  <c r="L80" i="48"/>
  <c r="L73" i="48"/>
  <c r="L76" i="48"/>
  <c r="L59" i="48"/>
  <c r="P24" i="48"/>
  <c r="Q24" i="48" s="1"/>
  <c r="U24" i="48" s="1"/>
  <c r="L74" i="48"/>
  <c r="H9" i="48"/>
  <c r="L9" i="48" s="1"/>
  <c r="L64" i="48"/>
  <c r="P18" i="48"/>
  <c r="Q18" i="48" s="1"/>
  <c r="U18" i="48" s="1"/>
  <c r="L68" i="48"/>
  <c r="H25" i="48"/>
  <c r="L25" i="48" s="1"/>
  <c r="H31" i="48"/>
  <c r="L31" i="48" s="1"/>
  <c r="L75" i="48"/>
  <c r="P21" i="48"/>
  <c r="Q21" i="48" s="1"/>
  <c r="U21" i="48" s="1"/>
  <c r="L71" i="48"/>
  <c r="L79" i="48"/>
  <c r="L60" i="48"/>
  <c r="L62" i="48"/>
  <c r="L27" i="48"/>
  <c r="H10" i="48"/>
  <c r="L10" i="48" s="1"/>
  <c r="L72" i="48"/>
  <c r="H11" i="48"/>
  <c r="L11" i="48" s="1"/>
  <c r="H23" i="48"/>
  <c r="L23" i="48" s="1"/>
  <c r="L67" i="48"/>
  <c r="P28" i="48"/>
  <c r="Q28" i="48" s="1"/>
  <c r="U28" i="48" s="1"/>
  <c r="L78" i="48"/>
  <c r="P13" i="48"/>
  <c r="Q13" i="48" s="1"/>
  <c r="U13" i="48" s="1"/>
  <c r="L63" i="48"/>
  <c r="P20" i="48"/>
  <c r="Q20" i="48" s="1"/>
  <c r="U20" i="48" s="1"/>
  <c r="L70" i="48"/>
  <c r="A19" i="54"/>
  <c r="H19" i="54" s="1"/>
  <c r="H29" i="54" s="1"/>
  <c r="B18" i="54"/>
  <c r="C18" i="54"/>
  <c r="C28" i="54" s="1"/>
  <c r="D18" i="54"/>
  <c r="E18" i="54"/>
  <c r="E28" i="54" s="1"/>
  <c r="F18" i="54"/>
  <c r="H18" i="54"/>
  <c r="H17" i="54"/>
  <c r="H27" i="54" s="1"/>
  <c r="H16" i="54"/>
  <c r="H15" i="54"/>
  <c r="H25" i="54" s="1"/>
  <c r="H14" i="54"/>
  <c r="H13" i="54"/>
  <c r="H23" i="54" s="1"/>
  <c r="Y8" i="53"/>
  <c r="AA8" i="53" s="1"/>
  <c r="AB7" i="53" s="1"/>
  <c r="AC7" i="53" s="1"/>
  <c r="S7" i="53"/>
  <c r="H13" i="51"/>
  <c r="H24" i="51" s="1"/>
  <c r="H35" i="51" s="1"/>
  <c r="H57" i="51" s="1"/>
  <c r="G82" i="51" s="1"/>
  <c r="H18" i="51"/>
  <c r="H29" i="51" s="1"/>
  <c r="H40" i="51" s="1"/>
  <c r="H15" i="51"/>
  <c r="H26" i="51" s="1"/>
  <c r="H37" i="51" s="1"/>
  <c r="H59" i="51" s="1"/>
  <c r="G83" i="51" s="1"/>
  <c r="H14" i="51"/>
  <c r="H25" i="51" s="1"/>
  <c r="H36" i="51" s="1"/>
  <c r="H19" i="51"/>
  <c r="H30" i="51" s="1"/>
  <c r="H41" i="51" s="1"/>
  <c r="H63" i="51" s="1"/>
  <c r="G85" i="51" s="1"/>
  <c r="H17" i="51"/>
  <c r="H28" i="51" s="1"/>
  <c r="H39" i="51" s="1"/>
  <c r="H61" i="51" s="1"/>
  <c r="G84" i="51" s="1"/>
  <c r="H16" i="51"/>
  <c r="H27" i="51" s="1"/>
  <c r="H38" i="51" s="1"/>
  <c r="H12" i="51"/>
  <c r="G35" i="51"/>
  <c r="I22" i="51"/>
  <c r="H23" i="51"/>
  <c r="J33" i="51"/>
  <c r="J34" i="51" s="1"/>
  <c r="I34" i="51"/>
  <c r="I11" i="51"/>
  <c r="I33" i="48"/>
  <c r="J33" i="48"/>
  <c r="P22" i="48" l="1"/>
  <c r="Q22" i="48" s="1"/>
  <c r="U22" i="48" s="1"/>
  <c r="P19" i="48"/>
  <c r="Q19" i="48" s="1"/>
  <c r="U19" i="48" s="1"/>
  <c r="P14" i="48"/>
  <c r="Q14" i="48" s="1"/>
  <c r="U14" i="48" s="1"/>
  <c r="P26" i="48"/>
  <c r="Q26" i="48" s="1"/>
  <c r="U26" i="48" s="1"/>
  <c r="P32" i="48"/>
  <c r="Q32" i="48" s="1"/>
  <c r="U32" i="48" s="1"/>
  <c r="P29" i="48"/>
  <c r="Q29" i="48" s="1"/>
  <c r="U29" i="48" s="1"/>
  <c r="P11" i="48"/>
  <c r="Q11" i="48" s="1"/>
  <c r="U11" i="48" s="1"/>
  <c r="P16" i="48"/>
  <c r="Q16" i="48" s="1"/>
  <c r="U16" i="48" s="1"/>
  <c r="P17" i="48"/>
  <c r="Q17" i="48" s="1"/>
  <c r="U17" i="48" s="1"/>
  <c r="M58" i="48"/>
  <c r="I8" i="48"/>
  <c r="P23" i="48"/>
  <c r="Q23" i="48" s="1"/>
  <c r="U23" i="48" s="1"/>
  <c r="J8" i="48"/>
  <c r="P12" i="48"/>
  <c r="Q12" i="48" s="1"/>
  <c r="U12" i="48" s="1"/>
  <c r="P25" i="48"/>
  <c r="Q25" i="48" s="1"/>
  <c r="U25" i="48" s="1"/>
  <c r="P15" i="48"/>
  <c r="Q15" i="48" s="1"/>
  <c r="U15" i="48" s="1"/>
  <c r="U8" i="48"/>
  <c r="P10" i="48"/>
  <c r="Q10" i="48" s="1"/>
  <c r="U10" i="48" s="1"/>
  <c r="P7" i="48"/>
  <c r="P9" i="48"/>
  <c r="Q9" i="48" s="1"/>
  <c r="U9" i="48" s="1"/>
  <c r="P31" i="48"/>
  <c r="Q31" i="48" s="1"/>
  <c r="U31" i="48" s="1"/>
  <c r="M8" i="48"/>
  <c r="B19" i="54"/>
  <c r="B29" i="54" s="1"/>
  <c r="C19" i="54"/>
  <c r="D19" i="54"/>
  <c r="D29" i="54" s="1"/>
  <c r="E19" i="54"/>
  <c r="F19" i="54"/>
  <c r="F29" i="54" s="1"/>
  <c r="G19" i="54"/>
  <c r="I14" i="51"/>
  <c r="I25" i="51" s="1"/>
  <c r="I36" i="51" s="1"/>
  <c r="I58" i="51" s="1"/>
  <c r="G86" i="51" s="1"/>
  <c r="I13" i="51"/>
  <c r="I24" i="51" s="1"/>
  <c r="I35" i="51" s="1"/>
  <c r="I18" i="51"/>
  <c r="I29" i="51" s="1"/>
  <c r="I40" i="51" s="1"/>
  <c r="I62" i="51" s="1"/>
  <c r="G88" i="51" s="1"/>
  <c r="I17" i="51"/>
  <c r="I28" i="51" s="1"/>
  <c r="I39" i="51" s="1"/>
  <c r="I19" i="51"/>
  <c r="I30" i="51" s="1"/>
  <c r="I41" i="51" s="1"/>
  <c r="I16" i="51"/>
  <c r="I27" i="51" s="1"/>
  <c r="I38" i="51" s="1"/>
  <c r="I60" i="51" s="1"/>
  <c r="G87" i="51" s="1"/>
  <c r="I15" i="51"/>
  <c r="I26" i="51" s="1"/>
  <c r="I37" i="51" s="1"/>
  <c r="I12" i="51"/>
  <c r="J22" i="51"/>
  <c r="J23" i="51" s="1"/>
  <c r="I23" i="51"/>
  <c r="J11" i="51"/>
  <c r="K33" i="48"/>
  <c r="Y10" i="48" l="1"/>
  <c r="Y8" i="48"/>
  <c r="R8" i="48"/>
  <c r="K8" i="48"/>
  <c r="S8" i="48"/>
  <c r="V8" i="48"/>
  <c r="V7" i="53" s="1"/>
  <c r="H31" i="54"/>
  <c r="J15" i="51"/>
  <c r="J26" i="51" s="1"/>
  <c r="J37" i="51" s="1"/>
  <c r="J59" i="51" s="1"/>
  <c r="G90" i="51" s="1"/>
  <c r="J19" i="51"/>
  <c r="J30" i="51" s="1"/>
  <c r="J41" i="51" s="1"/>
  <c r="J63" i="51" s="1"/>
  <c r="G92" i="51" s="1"/>
  <c r="J18" i="51"/>
  <c r="J29" i="51" s="1"/>
  <c r="J40" i="51" s="1"/>
  <c r="J17" i="51"/>
  <c r="J28" i="51" s="1"/>
  <c r="J39" i="51" s="1"/>
  <c r="J61" i="51" s="1"/>
  <c r="G91" i="51" s="1"/>
  <c r="J14" i="51"/>
  <c r="J25" i="51" s="1"/>
  <c r="J16" i="51"/>
  <c r="J27" i="51" s="1"/>
  <c r="J38" i="51" s="1"/>
  <c r="J13" i="51"/>
  <c r="J24" i="51" s="1"/>
  <c r="J12" i="51"/>
  <c r="J36" i="51"/>
  <c r="T8" i="48" l="1"/>
  <c r="Y9" i="48"/>
  <c r="AA9" i="48" s="1"/>
  <c r="AA8" i="48"/>
  <c r="J35" i="51"/>
  <c r="J57" i="51" s="1"/>
  <c r="G89" i="51" s="1"/>
  <c r="C23" i="51"/>
  <c r="AB8" i="48" l="1"/>
  <c r="AC8" i="48" s="1"/>
</calcChain>
</file>

<file path=xl/sharedStrings.xml><?xml version="1.0" encoding="utf-8"?>
<sst xmlns="http://schemas.openxmlformats.org/spreadsheetml/2006/main" count="227" uniqueCount="75">
  <si>
    <t>Resin</t>
  </si>
  <si>
    <t>Light intensity (mW/cm2)</t>
  </si>
  <si>
    <t>Standard Error</t>
  </si>
  <si>
    <t>Intercept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</si>
  <si>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</si>
  <si>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</si>
  <si>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</si>
  <si>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</si>
  <si>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</si>
  <si>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</si>
  <si>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</si>
  <si>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Printer</t>
  </si>
  <si>
    <t>Bionic</t>
  </si>
  <si>
    <t>thickness (mm)</t>
  </si>
  <si>
    <t>expsoure time (s)</t>
  </si>
  <si>
    <t>Dose from resin (mJ/cm2)</t>
  </si>
  <si>
    <t>250M</t>
  </si>
  <si>
    <t>max</t>
  </si>
  <si>
    <t>min</t>
  </si>
  <si>
    <t>range</t>
  </si>
  <si>
    <t>Position</t>
  </si>
  <si>
    <t>corr</t>
  </si>
  <si>
    <t>ANOVA</t>
  </si>
  <si>
    <t>Error</t>
  </si>
  <si>
    <t>Total</t>
  </si>
  <si>
    <t>SS</t>
  </si>
  <si>
    <t>DOF</t>
  </si>
  <si>
    <t>MS</t>
  </si>
  <si>
    <t>F</t>
  </si>
  <si>
    <t>P</t>
  </si>
  <si>
    <t>%</t>
  </si>
  <si>
    <t>Avg</t>
  </si>
  <si>
    <t>Regression</t>
  </si>
  <si>
    <t>#</t>
  </si>
  <si>
    <t>Fraction</t>
  </si>
  <si>
    <t>x</t>
  </si>
  <si>
    <t>y</t>
  </si>
  <si>
    <t>SUMMARY OUTPUT</t>
  </si>
  <si>
    <t>Regression Statistics</t>
  </si>
  <si>
    <t>Multiple R</t>
  </si>
  <si>
    <t>R Square</t>
  </si>
  <si>
    <t>Adjusted R Square</t>
  </si>
  <si>
    <t>Observations</t>
  </si>
  <si>
    <t>Residual</t>
  </si>
  <si>
    <t>df</t>
  </si>
  <si>
    <t>Significance F</t>
  </si>
  <si>
    <t>RESIDUAL OUTPUT</t>
  </si>
  <si>
    <t>Observation</t>
  </si>
  <si>
    <t>Predicted Fraction</t>
  </si>
  <si>
    <t>Residuals</t>
  </si>
  <si>
    <t>PROBABILITY OUTPUT</t>
  </si>
  <si>
    <t>Percentile</t>
  </si>
  <si>
    <t>x^2</t>
  </si>
  <si>
    <t>y^2</t>
  </si>
  <si>
    <t>Data</t>
  </si>
  <si>
    <t>1 bottom left from slice view</t>
  </si>
  <si>
    <t>Correction</t>
  </si>
  <si>
    <t>RGB</t>
  </si>
  <si>
    <t>rmsq</t>
  </si>
  <si>
    <t>res.</t>
  </si>
  <si>
    <t>maxFact.</t>
  </si>
  <si>
    <t>Final</t>
  </si>
  <si>
    <t>a1</t>
  </si>
  <si>
    <t>a0</t>
  </si>
  <si>
    <t>pixels</t>
  </si>
  <si>
    <t>Processing generated</t>
  </si>
  <si>
    <t>Difference</t>
  </si>
  <si>
    <t>res</t>
  </si>
  <si>
    <t>Predicted res</t>
  </si>
  <si>
    <t>y2</t>
  </si>
  <si>
    <t>% reduction</t>
  </si>
  <si>
    <t>Critical dose (mJ/cm2)</t>
  </si>
  <si>
    <t>penetration depth (microns)</t>
  </si>
  <si>
    <t>measurement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</si>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</sst>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.000000000"/>
    <numFmt numFmtId="168" formatCode="0.0000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/>
    <xf numFmtId="165" fontId="0" fillId="0" borderId="0" xfId="0" applyNumberFormat="1"/>
    <xf numFmtId="165" fontId="0" fillId="0" borderId="0" xfId="0" applyNumberFormat="1" applyFill="1"/>
    <xf numFmtId="1" fontId="0" fillId="0" borderId="0" xfId="0" applyNumberForma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166" fontId="0" fillId="0" borderId="0" xfId="0" applyNumberFormat="1"/>
    <xf numFmtId="0" fontId="1" fillId="2" borderId="0" xfId="0" applyFont="1" applyFill="1" applyAlignment="1">
      <alignment wrapText="1"/>
    </xf>
    <xf numFmtId="0" fontId="0" fillId="2" borderId="0" xfId="0" applyFill="1"/>
    <xf numFmtId="165" fontId="0" fillId="2" borderId="0" xfId="0" applyNumberFormat="1" applyFill="1"/>
    <xf numFmtId="1" fontId="0" fillId="2" borderId="0" xfId="0" applyNumberFormat="1" applyFill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/>
    <xf numFmtId="0" fontId="2" fillId="0" borderId="2" xfId="0" applyFont="1" applyFill="1" applyBorder="1" applyAlignment="1">
      <alignment horizontal="centerContinuous"/>
    </xf>
    <xf numFmtId="1" fontId="0" fillId="0" borderId="0" xfId="0" applyNumberFormat="1" applyFill="1"/>
    <xf numFmtId="1" fontId="0" fillId="3" borderId="0" xfId="0" applyNumberFormat="1" applyFill="1"/>
    <xf numFmtId="2" fontId="0" fillId="3" borderId="0" xfId="0" applyNumberFormat="1" applyFill="1"/>
    <xf numFmtId="0" fontId="2" fillId="0" borderId="0" xfId="0" applyFont="1" applyFill="1" applyBorder="1" applyAlignment="1">
      <alignment horizontal="centerContinuous"/>
    </xf>
    <xf numFmtId="1" fontId="0" fillId="4" borderId="0" xfId="0" applyNumberFormat="1" applyFill="1"/>
    <xf numFmtId="0" fontId="0" fillId="5" borderId="0" xfId="0" applyFill="1"/>
    <xf numFmtId="1" fontId="0" fillId="5" borderId="0" xfId="0" applyNumberFormat="1" applyFill="1"/>
    <xf numFmtId="167" fontId="0" fillId="0" borderId="0" xfId="0" applyNumberFormat="1" applyFill="1" applyBorder="1" applyAlignment="1"/>
    <xf numFmtId="164" fontId="0" fillId="4" borderId="0" xfId="0" applyNumberFormat="1" applyFill="1"/>
    <xf numFmtId="168" fontId="0" fillId="0" borderId="1" xfId="0" applyNumberFormat="1" applyFill="1" applyBorder="1" applyAlignment="1"/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3" fillId="6" borderId="0" xfId="0" applyFont="1" applyFill="1"/>
    <xf numFmtId="0" fontId="0" fillId="6" borderId="0" xfId="0" applyFill="1" applyAlignment="1">
      <alignment wrapText="1"/>
    </xf>
    <xf numFmtId="0" fontId="3" fillId="7" borderId="0" xfId="0" applyFont="1" applyFill="1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2" fontId="1" fillId="0" borderId="0" xfId="0" applyNumberFormat="1" applyFont="1"/>
    <xf numFmtId="165" fontId="0" fillId="5" borderId="0" xfId="0" applyNumberFormat="1" applyFill="1"/>
    <xf numFmtId="2" fontId="0" fillId="8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Regression!$B$36:$B$60</c:f>
              <c:numCache>
                <c:formatCode>General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</c:numCache>
            </c:numRef>
          </c:xVal>
          <c:yVal>
            <c:numRef>
              <c:f>Regression!$L$37:$L$61</c:f>
              <c:numCache>
                <c:formatCode>General</c:formatCode>
                <c:ptCount val="25"/>
                <c:pt idx="0">
                  <c:v>1.7823204302848672E-2</c:v>
                </c:pt>
                <c:pt idx="1">
                  <c:v>7.0779545385617482E-3</c:v>
                </c:pt>
                <c:pt idx="2">
                  <c:v>-1.0447392830738145E-2</c:v>
                </c:pt>
                <c:pt idx="3">
                  <c:v>-1.5874604436133533E-2</c:v>
                </c:pt>
                <c:pt idx="4">
                  <c:v>-6.3332634104925623E-3</c:v>
                </c:pt>
                <c:pt idx="5">
                  <c:v>-9.4741155751295603E-3</c:v>
                </c:pt>
                <c:pt idx="6">
                  <c:v>1.2259994257523665E-2</c:v>
                </c:pt>
                <c:pt idx="7">
                  <c:v>-3.6246009989656658E-3</c:v>
                </c:pt>
                <c:pt idx="8">
                  <c:v>-1.8814663995332381E-3</c:v>
                </c:pt>
                <c:pt idx="9">
                  <c:v>2.1194510185520432E-3</c:v>
                </c:pt>
                <c:pt idx="10">
                  <c:v>1.5558995884650928E-2</c:v>
                </c:pt>
                <c:pt idx="11">
                  <c:v>-1.1869469307483116E-2</c:v>
                </c:pt>
                <c:pt idx="12">
                  <c:v>2.1513589034247715E-3</c:v>
                </c:pt>
                <c:pt idx="13">
                  <c:v>1.4706909479854646E-2</c:v>
                </c:pt>
                <c:pt idx="14">
                  <c:v>-7.3859399049165386E-3</c:v>
                </c:pt>
                <c:pt idx="15">
                  <c:v>-3.1598103267764799E-3</c:v>
                </c:pt>
                <c:pt idx="16">
                  <c:v>-1.6623614616540827E-2</c:v>
                </c:pt>
                <c:pt idx="17">
                  <c:v>-4.0448857445132269E-3</c:v>
                </c:pt>
                <c:pt idx="18">
                  <c:v>6.051267373502589E-3</c:v>
                </c:pt>
                <c:pt idx="19">
                  <c:v>6.5738078352345353E-3</c:v>
                </c:pt>
                <c:pt idx="20">
                  <c:v>1.240946492378936E-2</c:v>
                </c:pt>
                <c:pt idx="21">
                  <c:v>1.9440425856569465E-3</c:v>
                </c:pt>
                <c:pt idx="22">
                  <c:v>-2.9525862799394398E-3</c:v>
                </c:pt>
                <c:pt idx="23">
                  <c:v>1.144959438518478E-2</c:v>
                </c:pt>
                <c:pt idx="24">
                  <c:v>-1.6454295657629681E-2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41504"/>
        <c:axId val="143012608"/>
      </c:scatterChart>
      <c:valAx>
        <c:axId val="14274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3012608"/>
        <c:crosses val="autoZero"/>
        <c:crossBetween val="midCat"/>
      </c:valAx>
      <c:valAx>
        <c:axId val="1430126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2741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x^2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Regression!$C$36:$C$60</c:f>
              <c:numCache>
                <c:formatCode>General</c:formatCode>
                <c:ptCount val="25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256</c:v>
                </c:pt>
                <c:pt idx="5">
                  <c:v>256</c:v>
                </c:pt>
                <c:pt idx="6">
                  <c:v>256</c:v>
                </c:pt>
                <c:pt idx="7">
                  <c:v>576</c:v>
                </c:pt>
                <c:pt idx="8">
                  <c:v>576</c:v>
                </c:pt>
                <c:pt idx="9">
                  <c:v>576</c:v>
                </c:pt>
                <c:pt idx="10">
                  <c:v>576</c:v>
                </c:pt>
                <c:pt idx="11">
                  <c:v>1024</c:v>
                </c:pt>
                <c:pt idx="12">
                  <c:v>1024</c:v>
                </c:pt>
                <c:pt idx="13">
                  <c:v>1024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2304</c:v>
                </c:pt>
                <c:pt idx="19">
                  <c:v>2304</c:v>
                </c:pt>
                <c:pt idx="20">
                  <c:v>2304</c:v>
                </c:pt>
                <c:pt idx="21">
                  <c:v>3136</c:v>
                </c:pt>
                <c:pt idx="22">
                  <c:v>3136</c:v>
                </c:pt>
                <c:pt idx="23">
                  <c:v>3136</c:v>
                </c:pt>
                <c:pt idx="24">
                  <c:v>3136</c:v>
                </c:pt>
              </c:numCache>
            </c:numRef>
          </c:xVal>
          <c:yVal>
            <c:numRef>
              <c:f>Regression!$L$37:$L$61</c:f>
              <c:numCache>
                <c:formatCode>General</c:formatCode>
                <c:ptCount val="25"/>
                <c:pt idx="0">
                  <c:v>1.7823204302848672E-2</c:v>
                </c:pt>
                <c:pt idx="1">
                  <c:v>7.0779545385617482E-3</c:v>
                </c:pt>
                <c:pt idx="2">
                  <c:v>-1.0447392830738145E-2</c:v>
                </c:pt>
                <c:pt idx="3">
                  <c:v>-1.5874604436133533E-2</c:v>
                </c:pt>
                <c:pt idx="4">
                  <c:v>-6.3332634104925623E-3</c:v>
                </c:pt>
                <c:pt idx="5">
                  <c:v>-9.4741155751295603E-3</c:v>
                </c:pt>
                <c:pt idx="6">
                  <c:v>1.2259994257523665E-2</c:v>
                </c:pt>
                <c:pt idx="7">
                  <c:v>-3.6246009989656658E-3</c:v>
                </c:pt>
                <c:pt idx="8">
                  <c:v>-1.8814663995332381E-3</c:v>
                </c:pt>
                <c:pt idx="9">
                  <c:v>2.1194510185520432E-3</c:v>
                </c:pt>
                <c:pt idx="10">
                  <c:v>1.5558995884650928E-2</c:v>
                </c:pt>
                <c:pt idx="11">
                  <c:v>-1.1869469307483116E-2</c:v>
                </c:pt>
                <c:pt idx="12">
                  <c:v>2.1513589034247715E-3</c:v>
                </c:pt>
                <c:pt idx="13">
                  <c:v>1.4706909479854646E-2</c:v>
                </c:pt>
                <c:pt idx="14">
                  <c:v>-7.3859399049165386E-3</c:v>
                </c:pt>
                <c:pt idx="15">
                  <c:v>-3.1598103267764799E-3</c:v>
                </c:pt>
                <c:pt idx="16">
                  <c:v>-1.6623614616540827E-2</c:v>
                </c:pt>
                <c:pt idx="17">
                  <c:v>-4.0448857445132269E-3</c:v>
                </c:pt>
                <c:pt idx="18">
                  <c:v>6.051267373502589E-3</c:v>
                </c:pt>
                <c:pt idx="19">
                  <c:v>6.5738078352345353E-3</c:v>
                </c:pt>
                <c:pt idx="20">
                  <c:v>1.240946492378936E-2</c:v>
                </c:pt>
                <c:pt idx="21">
                  <c:v>1.9440425856569465E-3</c:v>
                </c:pt>
                <c:pt idx="22">
                  <c:v>-2.9525862799394398E-3</c:v>
                </c:pt>
                <c:pt idx="23">
                  <c:v>1.144959438518478E-2</c:v>
                </c:pt>
                <c:pt idx="24">
                  <c:v>-1.6454295657629681E-2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196160"/>
        <c:axId val="172061824"/>
      </c:scatterChart>
      <c:valAx>
        <c:axId val="16919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x^2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2061824"/>
        <c:crosses val="autoZero"/>
        <c:crossBetween val="midCat"/>
      </c:valAx>
      <c:valAx>
        <c:axId val="17206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9196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y^2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Regression!$D$36:$D$60</c:f>
              <c:numCache>
                <c:formatCode>General</c:formatCode>
                <c:ptCount val="25"/>
                <c:pt idx="0">
                  <c:v>25</c:v>
                </c:pt>
                <c:pt idx="1">
                  <c:v>225</c:v>
                </c:pt>
                <c:pt idx="2">
                  <c:v>625</c:v>
                </c:pt>
                <c:pt idx="3">
                  <c:v>1225</c:v>
                </c:pt>
                <c:pt idx="4">
                  <c:v>100</c:v>
                </c:pt>
                <c:pt idx="5">
                  <c:v>400</c:v>
                </c:pt>
                <c:pt idx="6">
                  <c:v>900</c:v>
                </c:pt>
                <c:pt idx="7">
                  <c:v>25</c:v>
                </c:pt>
                <c:pt idx="8">
                  <c:v>225</c:v>
                </c:pt>
                <c:pt idx="9">
                  <c:v>625</c:v>
                </c:pt>
                <c:pt idx="10">
                  <c:v>1225</c:v>
                </c:pt>
                <c:pt idx="11">
                  <c:v>100</c:v>
                </c:pt>
                <c:pt idx="12">
                  <c:v>400</c:v>
                </c:pt>
                <c:pt idx="13">
                  <c:v>900</c:v>
                </c:pt>
                <c:pt idx="14">
                  <c:v>25</c:v>
                </c:pt>
                <c:pt idx="15">
                  <c:v>225</c:v>
                </c:pt>
                <c:pt idx="16">
                  <c:v>625</c:v>
                </c:pt>
                <c:pt idx="17">
                  <c:v>1225</c:v>
                </c:pt>
                <c:pt idx="18">
                  <c:v>100</c:v>
                </c:pt>
                <c:pt idx="19">
                  <c:v>400</c:v>
                </c:pt>
                <c:pt idx="20">
                  <c:v>900</c:v>
                </c:pt>
                <c:pt idx="21">
                  <c:v>25</c:v>
                </c:pt>
                <c:pt idx="22">
                  <c:v>225</c:v>
                </c:pt>
                <c:pt idx="23">
                  <c:v>625</c:v>
                </c:pt>
                <c:pt idx="24">
                  <c:v>1225</c:v>
                </c:pt>
              </c:numCache>
            </c:numRef>
          </c:xVal>
          <c:yVal>
            <c:numRef>
              <c:f>Regression!$L$37:$L$61</c:f>
              <c:numCache>
                <c:formatCode>General</c:formatCode>
                <c:ptCount val="25"/>
                <c:pt idx="0">
                  <c:v>1.7823204302848672E-2</c:v>
                </c:pt>
                <c:pt idx="1">
                  <c:v>7.0779545385617482E-3</c:v>
                </c:pt>
                <c:pt idx="2">
                  <c:v>-1.0447392830738145E-2</c:v>
                </c:pt>
                <c:pt idx="3">
                  <c:v>-1.5874604436133533E-2</c:v>
                </c:pt>
                <c:pt idx="4">
                  <c:v>-6.3332634104925623E-3</c:v>
                </c:pt>
                <c:pt idx="5">
                  <c:v>-9.4741155751295603E-3</c:v>
                </c:pt>
                <c:pt idx="6">
                  <c:v>1.2259994257523665E-2</c:v>
                </c:pt>
                <c:pt idx="7">
                  <c:v>-3.6246009989656658E-3</c:v>
                </c:pt>
                <c:pt idx="8">
                  <c:v>-1.8814663995332381E-3</c:v>
                </c:pt>
                <c:pt idx="9">
                  <c:v>2.1194510185520432E-3</c:v>
                </c:pt>
                <c:pt idx="10">
                  <c:v>1.5558995884650928E-2</c:v>
                </c:pt>
                <c:pt idx="11">
                  <c:v>-1.1869469307483116E-2</c:v>
                </c:pt>
                <c:pt idx="12">
                  <c:v>2.1513589034247715E-3</c:v>
                </c:pt>
                <c:pt idx="13">
                  <c:v>1.4706909479854646E-2</c:v>
                </c:pt>
                <c:pt idx="14">
                  <c:v>-7.3859399049165386E-3</c:v>
                </c:pt>
                <c:pt idx="15">
                  <c:v>-3.1598103267764799E-3</c:v>
                </c:pt>
                <c:pt idx="16">
                  <c:v>-1.6623614616540827E-2</c:v>
                </c:pt>
                <c:pt idx="17">
                  <c:v>-4.0448857445132269E-3</c:v>
                </c:pt>
                <c:pt idx="18">
                  <c:v>6.051267373502589E-3</c:v>
                </c:pt>
                <c:pt idx="19">
                  <c:v>6.5738078352345353E-3</c:v>
                </c:pt>
                <c:pt idx="20">
                  <c:v>1.240946492378936E-2</c:v>
                </c:pt>
                <c:pt idx="21">
                  <c:v>1.9440425856569465E-3</c:v>
                </c:pt>
                <c:pt idx="22">
                  <c:v>-2.9525862799394398E-3</c:v>
                </c:pt>
                <c:pt idx="23">
                  <c:v>1.144959438518478E-2</c:v>
                </c:pt>
                <c:pt idx="24">
                  <c:v>-1.6454295657629681E-2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816640"/>
        <c:axId val="173360256"/>
      </c:scatterChart>
      <c:valAx>
        <c:axId val="17281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y^2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360256"/>
        <c:crosses val="autoZero"/>
        <c:crossBetween val="midCat"/>
      </c:valAx>
      <c:valAx>
        <c:axId val="173360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2816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Regression!$N$37:$N$61</c:f>
              <c:numCache>
                <c:formatCode>General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30</c:v>
                </c:pt>
                <c:pt idx="8">
                  <c:v>34</c:v>
                </c:pt>
                <c:pt idx="9">
                  <c:v>38</c:v>
                </c:pt>
                <c:pt idx="10">
                  <c:v>42</c:v>
                </c:pt>
                <c:pt idx="11">
                  <c:v>46</c:v>
                </c:pt>
                <c:pt idx="12">
                  <c:v>50</c:v>
                </c:pt>
                <c:pt idx="13">
                  <c:v>54</c:v>
                </c:pt>
                <c:pt idx="14">
                  <c:v>58</c:v>
                </c:pt>
                <c:pt idx="15">
                  <c:v>62</c:v>
                </c:pt>
                <c:pt idx="16">
                  <c:v>66</c:v>
                </c:pt>
                <c:pt idx="17">
                  <c:v>70</c:v>
                </c:pt>
                <c:pt idx="18">
                  <c:v>74</c:v>
                </c:pt>
                <c:pt idx="19">
                  <c:v>78</c:v>
                </c:pt>
                <c:pt idx="20">
                  <c:v>82</c:v>
                </c:pt>
                <c:pt idx="21">
                  <c:v>86</c:v>
                </c:pt>
                <c:pt idx="22">
                  <c:v>90</c:v>
                </c:pt>
                <c:pt idx="23">
                  <c:v>94</c:v>
                </c:pt>
                <c:pt idx="24">
                  <c:v>98</c:v>
                </c:pt>
              </c:numCache>
            </c:numRef>
          </c:xVal>
          <c:yVal>
            <c:numRef>
              <c:f>Regression!$O$37:$O$61</c:f>
              <c:numCache>
                <c:formatCode>General</c:formatCode>
                <c:ptCount val="25"/>
                <c:pt idx="0">
                  <c:v>0.95204977505419064</c:v>
                </c:pt>
                <c:pt idx="1">
                  <c:v>0.95583026467111099</c:v>
                </c:pt>
                <c:pt idx="2">
                  <c:v>0.98571414770600407</c:v>
                </c:pt>
                <c:pt idx="3">
                  <c:v>0.9857659649939069</c:v>
                </c:pt>
                <c:pt idx="4">
                  <c:v>0.98593707539817343</c:v>
                </c:pt>
                <c:pt idx="5">
                  <c:v>0.98660532625619346</c:v>
                </c:pt>
                <c:pt idx="6">
                  <c:v>0.98756926173066262</c:v>
                </c:pt>
                <c:pt idx="7">
                  <c:v>0.98758668230126856</c:v>
                </c:pt>
                <c:pt idx="8">
                  <c:v>0.98760497541123915</c:v>
                </c:pt>
                <c:pt idx="9">
                  <c:v>0.98800520667994363</c:v>
                </c:pt>
                <c:pt idx="10">
                  <c:v>0.99445536914349064</c:v>
                </c:pt>
                <c:pt idx="11">
                  <c:v>0.99747980097037725</c:v>
                </c:pt>
                <c:pt idx="12">
                  <c:v>0.99802269060613391</c:v>
                </c:pt>
                <c:pt idx="13">
                  <c:v>1.0001435444417004</c:v>
                </c:pt>
                <c:pt idx="14">
                  <c:v>1.0004725097913194</c:v>
                </c:pt>
                <c:pt idx="15">
                  <c:v>1.0043629424665883</c:v>
                </c:pt>
                <c:pt idx="16">
                  <c:v>1.0063701088360615</c:v>
                </c:pt>
                <c:pt idx="17">
                  <c:v>1.0084429436880831</c:v>
                </c:pt>
                <c:pt idx="18">
                  <c:v>1.0214918750781736</c:v>
                </c:pt>
                <c:pt idx="19">
                  <c:v>1.0276719977365469</c:v>
                </c:pt>
                <c:pt idx="20">
                  <c:v>1.0297980980712016</c:v>
                </c:pt>
                <c:pt idx="21">
                  <c:v>1.0409067070093221</c:v>
                </c:pt>
                <c:pt idx="22">
                  <c:v>1.0429730267861661</c:v>
                </c:pt>
                <c:pt idx="23">
                  <c:v>1.0557402218608951</c:v>
                </c:pt>
                <c:pt idx="24">
                  <c:v>1.0692689983848507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614592"/>
        <c:axId val="173621248"/>
      </c:scatterChart>
      <c:valAx>
        <c:axId val="173614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621248"/>
        <c:crosses val="autoZero"/>
        <c:crossBetween val="midCat"/>
      </c:valAx>
      <c:valAx>
        <c:axId val="173621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3614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'Validation(2)'!$B$36:$B$60</c:f>
              <c:numCache>
                <c:formatCode>General</c:formatCode>
                <c:ptCount val="2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</c:numCache>
            </c:numRef>
          </c:xVal>
          <c:yVal>
            <c:numRef>
              <c:f>'Validation(2)'!$L$37:$L$61</c:f>
              <c:numCache>
                <c:formatCode>General</c:formatCode>
                <c:ptCount val="25"/>
                <c:pt idx="0">
                  <c:v>-6.9183970984357801E-3</c:v>
                </c:pt>
                <c:pt idx="1">
                  <c:v>5.7554446727073882E-3</c:v>
                </c:pt>
                <c:pt idx="2">
                  <c:v>-1.5468323396925499E-3</c:v>
                </c:pt>
                <c:pt idx="3">
                  <c:v>1.2849172780331486E-3</c:v>
                </c:pt>
                <c:pt idx="4">
                  <c:v>-2.6238312756173054E-2</c:v>
                </c:pt>
                <c:pt idx="5">
                  <c:v>-6.0761324657465643E-4</c:v>
                </c:pt>
                <c:pt idx="6">
                  <c:v>2.5991223910072359E-2</c:v>
                </c:pt>
                <c:pt idx="7">
                  <c:v>-5.504597573859682E-3</c:v>
                </c:pt>
                <c:pt idx="8">
                  <c:v>5.246791934204742E-4</c:v>
                </c:pt>
                <c:pt idx="9">
                  <c:v>5.9043503147333531E-3</c:v>
                </c:pt>
                <c:pt idx="10">
                  <c:v>-3.8820522476890051E-3</c:v>
                </c:pt>
                <c:pt idx="11">
                  <c:v>1.6359648512400682E-3</c:v>
                </c:pt>
                <c:pt idx="12">
                  <c:v>8.6353373643611731E-3</c:v>
                </c:pt>
                <c:pt idx="13">
                  <c:v>1.3509435229707156E-2</c:v>
                </c:pt>
                <c:pt idx="14">
                  <c:v>-5.1495720546295143E-3</c:v>
                </c:pt>
                <c:pt idx="15">
                  <c:v>-2.5582035161021421E-3</c:v>
                </c:pt>
                <c:pt idx="16">
                  <c:v>-8.0587047250165744E-3</c:v>
                </c:pt>
                <c:pt idx="17">
                  <c:v>-7.9099769222464866E-3</c:v>
                </c:pt>
                <c:pt idx="18">
                  <c:v>5.0136547894723549E-3</c:v>
                </c:pt>
                <c:pt idx="19">
                  <c:v>1.5879234092559535E-3</c:v>
                </c:pt>
                <c:pt idx="20">
                  <c:v>-5.9376794573852143E-3</c:v>
                </c:pt>
                <c:pt idx="21">
                  <c:v>6.8705654533940397E-4</c:v>
                </c:pt>
                <c:pt idx="22">
                  <c:v>1.9735530441688853E-2</c:v>
                </c:pt>
                <c:pt idx="23">
                  <c:v>3.7037927074630161E-3</c:v>
                </c:pt>
                <c:pt idx="24">
                  <c:v>-1.9657368769691153E-2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94688"/>
        <c:axId val="181344128"/>
      </c:scatterChart>
      <c:valAx>
        <c:axId val="18019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1344128"/>
        <c:crosses val="autoZero"/>
        <c:crossBetween val="midCat"/>
      </c:valAx>
      <c:valAx>
        <c:axId val="181344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0194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x^2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'Validation(2)'!$C$36:$C$60</c:f>
              <c:numCache>
                <c:formatCode>General</c:formatCode>
                <c:ptCount val="25"/>
                <c:pt idx="0">
                  <c:v>64</c:v>
                </c:pt>
                <c:pt idx="1">
                  <c:v>64</c:v>
                </c:pt>
                <c:pt idx="2">
                  <c:v>64</c:v>
                </c:pt>
                <c:pt idx="3">
                  <c:v>64</c:v>
                </c:pt>
                <c:pt idx="4">
                  <c:v>256</c:v>
                </c:pt>
                <c:pt idx="5">
                  <c:v>256</c:v>
                </c:pt>
                <c:pt idx="6">
                  <c:v>256</c:v>
                </c:pt>
                <c:pt idx="7">
                  <c:v>576</c:v>
                </c:pt>
                <c:pt idx="8">
                  <c:v>576</c:v>
                </c:pt>
                <c:pt idx="9">
                  <c:v>576</c:v>
                </c:pt>
                <c:pt idx="10">
                  <c:v>576</c:v>
                </c:pt>
                <c:pt idx="11">
                  <c:v>1024</c:v>
                </c:pt>
                <c:pt idx="12">
                  <c:v>1024</c:v>
                </c:pt>
                <c:pt idx="13">
                  <c:v>1024</c:v>
                </c:pt>
                <c:pt idx="14">
                  <c:v>1600</c:v>
                </c:pt>
                <c:pt idx="15">
                  <c:v>1600</c:v>
                </c:pt>
                <c:pt idx="16">
                  <c:v>1600</c:v>
                </c:pt>
                <c:pt idx="17">
                  <c:v>1600</c:v>
                </c:pt>
                <c:pt idx="18">
                  <c:v>2304</c:v>
                </c:pt>
                <c:pt idx="19">
                  <c:v>2304</c:v>
                </c:pt>
                <c:pt idx="20">
                  <c:v>2304</c:v>
                </c:pt>
                <c:pt idx="21">
                  <c:v>3136</c:v>
                </c:pt>
                <c:pt idx="22">
                  <c:v>3136</c:v>
                </c:pt>
                <c:pt idx="23">
                  <c:v>3136</c:v>
                </c:pt>
                <c:pt idx="24">
                  <c:v>3136</c:v>
                </c:pt>
              </c:numCache>
            </c:numRef>
          </c:xVal>
          <c:yVal>
            <c:numRef>
              <c:f>'Validation(2)'!$L$37:$L$61</c:f>
              <c:numCache>
                <c:formatCode>General</c:formatCode>
                <c:ptCount val="25"/>
                <c:pt idx="0">
                  <c:v>-6.9183970984357801E-3</c:v>
                </c:pt>
                <c:pt idx="1">
                  <c:v>5.7554446727073882E-3</c:v>
                </c:pt>
                <c:pt idx="2">
                  <c:v>-1.5468323396925499E-3</c:v>
                </c:pt>
                <c:pt idx="3">
                  <c:v>1.2849172780331486E-3</c:v>
                </c:pt>
                <c:pt idx="4">
                  <c:v>-2.6238312756173054E-2</c:v>
                </c:pt>
                <c:pt idx="5">
                  <c:v>-6.0761324657465643E-4</c:v>
                </c:pt>
                <c:pt idx="6">
                  <c:v>2.5991223910072359E-2</c:v>
                </c:pt>
                <c:pt idx="7">
                  <c:v>-5.504597573859682E-3</c:v>
                </c:pt>
                <c:pt idx="8">
                  <c:v>5.246791934204742E-4</c:v>
                </c:pt>
                <c:pt idx="9">
                  <c:v>5.9043503147333531E-3</c:v>
                </c:pt>
                <c:pt idx="10">
                  <c:v>-3.8820522476890051E-3</c:v>
                </c:pt>
                <c:pt idx="11">
                  <c:v>1.6359648512400682E-3</c:v>
                </c:pt>
                <c:pt idx="12">
                  <c:v>8.6353373643611731E-3</c:v>
                </c:pt>
                <c:pt idx="13">
                  <c:v>1.3509435229707156E-2</c:v>
                </c:pt>
                <c:pt idx="14">
                  <c:v>-5.1495720546295143E-3</c:v>
                </c:pt>
                <c:pt idx="15">
                  <c:v>-2.5582035161021421E-3</c:v>
                </c:pt>
                <c:pt idx="16">
                  <c:v>-8.0587047250165744E-3</c:v>
                </c:pt>
                <c:pt idx="17">
                  <c:v>-7.9099769222464866E-3</c:v>
                </c:pt>
                <c:pt idx="18">
                  <c:v>5.0136547894723549E-3</c:v>
                </c:pt>
                <c:pt idx="19">
                  <c:v>1.5879234092559535E-3</c:v>
                </c:pt>
                <c:pt idx="20">
                  <c:v>-5.9376794573852143E-3</c:v>
                </c:pt>
                <c:pt idx="21">
                  <c:v>6.8705654533940397E-4</c:v>
                </c:pt>
                <c:pt idx="22">
                  <c:v>1.9735530441688853E-2</c:v>
                </c:pt>
                <c:pt idx="23">
                  <c:v>3.7037927074630161E-3</c:v>
                </c:pt>
                <c:pt idx="24">
                  <c:v>-1.9657368769691153E-2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20256"/>
        <c:axId val="141526528"/>
      </c:scatterChart>
      <c:valAx>
        <c:axId val="1415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x^2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26528"/>
        <c:crosses val="autoZero"/>
        <c:crossBetween val="midCat"/>
      </c:valAx>
      <c:valAx>
        <c:axId val="141526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20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y^2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'Validation(2)'!$D$36:$D$60</c:f>
              <c:numCache>
                <c:formatCode>General</c:formatCode>
                <c:ptCount val="25"/>
                <c:pt idx="0">
                  <c:v>25</c:v>
                </c:pt>
                <c:pt idx="1">
                  <c:v>225</c:v>
                </c:pt>
                <c:pt idx="2">
                  <c:v>625</c:v>
                </c:pt>
                <c:pt idx="3">
                  <c:v>1225</c:v>
                </c:pt>
                <c:pt idx="4">
                  <c:v>100</c:v>
                </c:pt>
                <c:pt idx="5">
                  <c:v>400</c:v>
                </c:pt>
                <c:pt idx="6">
                  <c:v>900</c:v>
                </c:pt>
                <c:pt idx="7">
                  <c:v>25</c:v>
                </c:pt>
                <c:pt idx="8">
                  <c:v>225</c:v>
                </c:pt>
                <c:pt idx="9">
                  <c:v>625</c:v>
                </c:pt>
                <c:pt idx="10">
                  <c:v>1225</c:v>
                </c:pt>
                <c:pt idx="11">
                  <c:v>100</c:v>
                </c:pt>
                <c:pt idx="12">
                  <c:v>400</c:v>
                </c:pt>
                <c:pt idx="13">
                  <c:v>900</c:v>
                </c:pt>
                <c:pt idx="14">
                  <c:v>25</c:v>
                </c:pt>
                <c:pt idx="15">
                  <c:v>225</c:v>
                </c:pt>
                <c:pt idx="16">
                  <c:v>625</c:v>
                </c:pt>
                <c:pt idx="17">
                  <c:v>1225</c:v>
                </c:pt>
                <c:pt idx="18">
                  <c:v>100</c:v>
                </c:pt>
                <c:pt idx="19">
                  <c:v>400</c:v>
                </c:pt>
                <c:pt idx="20">
                  <c:v>900</c:v>
                </c:pt>
                <c:pt idx="21">
                  <c:v>25</c:v>
                </c:pt>
                <c:pt idx="22">
                  <c:v>225</c:v>
                </c:pt>
                <c:pt idx="23">
                  <c:v>625</c:v>
                </c:pt>
                <c:pt idx="24">
                  <c:v>1225</c:v>
                </c:pt>
              </c:numCache>
            </c:numRef>
          </c:xVal>
          <c:yVal>
            <c:numRef>
              <c:f>'Validation(2)'!$L$37:$L$61</c:f>
              <c:numCache>
                <c:formatCode>General</c:formatCode>
                <c:ptCount val="25"/>
                <c:pt idx="0">
                  <c:v>-6.9183970984357801E-3</c:v>
                </c:pt>
                <c:pt idx="1">
                  <c:v>5.7554446727073882E-3</c:v>
                </c:pt>
                <c:pt idx="2">
                  <c:v>-1.5468323396925499E-3</c:v>
                </c:pt>
                <c:pt idx="3">
                  <c:v>1.2849172780331486E-3</c:v>
                </c:pt>
                <c:pt idx="4">
                  <c:v>-2.6238312756173054E-2</c:v>
                </c:pt>
                <c:pt idx="5">
                  <c:v>-6.0761324657465643E-4</c:v>
                </c:pt>
                <c:pt idx="6">
                  <c:v>2.5991223910072359E-2</c:v>
                </c:pt>
                <c:pt idx="7">
                  <c:v>-5.504597573859682E-3</c:v>
                </c:pt>
                <c:pt idx="8">
                  <c:v>5.246791934204742E-4</c:v>
                </c:pt>
                <c:pt idx="9">
                  <c:v>5.9043503147333531E-3</c:v>
                </c:pt>
                <c:pt idx="10">
                  <c:v>-3.8820522476890051E-3</c:v>
                </c:pt>
                <c:pt idx="11">
                  <c:v>1.6359648512400682E-3</c:v>
                </c:pt>
                <c:pt idx="12">
                  <c:v>8.6353373643611731E-3</c:v>
                </c:pt>
                <c:pt idx="13">
                  <c:v>1.3509435229707156E-2</c:v>
                </c:pt>
                <c:pt idx="14">
                  <c:v>-5.1495720546295143E-3</c:v>
                </c:pt>
                <c:pt idx="15">
                  <c:v>-2.5582035161021421E-3</c:v>
                </c:pt>
                <c:pt idx="16">
                  <c:v>-8.0587047250165744E-3</c:v>
                </c:pt>
                <c:pt idx="17">
                  <c:v>-7.9099769222464866E-3</c:v>
                </c:pt>
                <c:pt idx="18">
                  <c:v>5.0136547894723549E-3</c:v>
                </c:pt>
                <c:pt idx="19">
                  <c:v>1.5879234092559535E-3</c:v>
                </c:pt>
                <c:pt idx="20">
                  <c:v>-5.9376794573852143E-3</c:v>
                </c:pt>
                <c:pt idx="21">
                  <c:v>6.8705654533940397E-4</c:v>
                </c:pt>
                <c:pt idx="22">
                  <c:v>1.9735530441688853E-2</c:v>
                </c:pt>
                <c:pt idx="23">
                  <c:v>3.7037927074630161E-3</c:v>
                </c:pt>
                <c:pt idx="24">
                  <c:v>-1.9657368769691153E-2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38816"/>
        <c:axId val="141540736"/>
      </c:scatterChart>
      <c:valAx>
        <c:axId val="14153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y^2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40736"/>
        <c:crosses val="autoZero"/>
        <c:crossBetween val="midCat"/>
      </c:valAx>
      <c:valAx>
        <c:axId val="141540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388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'Validation(2)'!$N$37:$N$61</c:f>
              <c:numCache>
                <c:formatCode>General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22</c:v>
                </c:pt>
                <c:pt idx="6">
                  <c:v>26</c:v>
                </c:pt>
                <c:pt idx="7">
                  <c:v>30</c:v>
                </c:pt>
                <c:pt idx="8">
                  <c:v>34</c:v>
                </c:pt>
                <c:pt idx="9">
                  <c:v>38</c:v>
                </c:pt>
                <c:pt idx="10">
                  <c:v>42</c:v>
                </c:pt>
                <c:pt idx="11">
                  <c:v>46</c:v>
                </c:pt>
                <c:pt idx="12">
                  <c:v>50</c:v>
                </c:pt>
                <c:pt idx="13">
                  <c:v>54</c:v>
                </c:pt>
                <c:pt idx="14">
                  <c:v>58</c:v>
                </c:pt>
                <c:pt idx="15">
                  <c:v>62</c:v>
                </c:pt>
                <c:pt idx="16">
                  <c:v>66</c:v>
                </c:pt>
                <c:pt idx="17">
                  <c:v>70</c:v>
                </c:pt>
                <c:pt idx="18">
                  <c:v>74</c:v>
                </c:pt>
                <c:pt idx="19">
                  <c:v>78</c:v>
                </c:pt>
                <c:pt idx="20">
                  <c:v>82</c:v>
                </c:pt>
                <c:pt idx="21">
                  <c:v>86</c:v>
                </c:pt>
                <c:pt idx="22">
                  <c:v>90</c:v>
                </c:pt>
                <c:pt idx="23">
                  <c:v>94</c:v>
                </c:pt>
                <c:pt idx="24">
                  <c:v>98</c:v>
                </c:pt>
              </c:numCache>
            </c:numRef>
          </c:xVal>
          <c:yVal>
            <c:numRef>
              <c:f>'Validation(2)'!$O$37:$O$61</c:f>
              <c:numCache>
                <c:formatCode>General</c:formatCode>
                <c:ptCount val="25"/>
                <c:pt idx="0">
                  <c:v>0.96823529348313553</c:v>
                </c:pt>
                <c:pt idx="1">
                  <c:v>0.98418451398559481</c:v>
                </c:pt>
                <c:pt idx="2">
                  <c:v>0.98685470621090088</c:v>
                </c:pt>
                <c:pt idx="3">
                  <c:v>0.98690215087987776</c:v>
                </c:pt>
                <c:pt idx="4">
                  <c:v>0.98884229659650813</c:v>
                </c:pt>
                <c:pt idx="5">
                  <c:v>0.98887512466504768</c:v>
                </c:pt>
                <c:pt idx="6">
                  <c:v>0.98940990792353112</c:v>
                </c:pt>
                <c:pt idx="7">
                  <c:v>0.99215781590439045</c:v>
                </c:pt>
                <c:pt idx="8">
                  <c:v>0.9928215562330337</c:v>
                </c:pt>
                <c:pt idx="9">
                  <c:v>0.99290069200271569</c:v>
                </c:pt>
                <c:pt idx="10">
                  <c:v>0.99384030278629565</c:v>
                </c:pt>
                <c:pt idx="11">
                  <c:v>0.99390150077645834</c:v>
                </c:pt>
                <c:pt idx="12">
                  <c:v>0.99474289351767775</c:v>
                </c:pt>
                <c:pt idx="13">
                  <c:v>0.9957353801516895</c:v>
                </c:pt>
                <c:pt idx="14">
                  <c:v>0.99770774762926961</c:v>
                </c:pt>
                <c:pt idx="15">
                  <c:v>0.99872998229272369</c:v>
                </c:pt>
                <c:pt idx="16">
                  <c:v>1.0008526752630573</c:v>
                </c:pt>
                <c:pt idx="17">
                  <c:v>1.0031678315759331</c:v>
                </c:pt>
                <c:pt idx="18">
                  <c:v>1.0036626833826905</c:v>
                </c:pt>
                <c:pt idx="19">
                  <c:v>1.0067960533152027</c:v>
                </c:pt>
                <c:pt idx="20">
                  <c:v>1.0076379997158498</c:v>
                </c:pt>
                <c:pt idx="21">
                  <c:v>1.0087066863394263</c:v>
                </c:pt>
                <c:pt idx="22">
                  <c:v>1.0096345489821494</c:v>
                </c:pt>
                <c:pt idx="23">
                  <c:v>1.017679665456847</c:v>
                </c:pt>
                <c:pt idx="24">
                  <c:v>1.0270588690626423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48928"/>
        <c:axId val="141587968"/>
      </c:scatterChart>
      <c:valAx>
        <c:axId val="14154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87968"/>
        <c:crosses val="autoZero"/>
        <c:crossBetween val="midCat"/>
      </c:valAx>
      <c:valAx>
        <c:axId val="141587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1548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287991</xdr:colOff>
      <xdr:row>11</xdr:row>
      <xdr:rowOff>179575</xdr:rowOff>
    </xdr:from>
    <xdr:to>
      <xdr:col>19</xdr:col>
      <xdr:colOff>321609</xdr:colOff>
      <xdr:row>21</xdr:row>
      <xdr:rowOff>177894</xdr:rowOff>
    </xdr:to>
    <xdr:graphicFrame macro="">
      <xdr:nvGraphicFramePr>
        <xdr:cNvPr id="68" name="Chart 6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601756</xdr:colOff>
      <xdr:row>11</xdr:row>
      <xdr:rowOff>157161</xdr:rowOff>
    </xdr:from>
    <xdr:to>
      <xdr:col>25</xdr:col>
      <xdr:colOff>601756</xdr:colOff>
      <xdr:row>21</xdr:row>
      <xdr:rowOff>145955</xdr:rowOff>
    </xdr:to>
    <xdr:graphicFrame macro="">
      <xdr:nvGraphicFramePr>
        <xdr:cNvPr id="69" name="Chart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254374</xdr:colOff>
      <xdr:row>0</xdr:row>
      <xdr:rowOff>179574</xdr:rowOff>
    </xdr:from>
    <xdr:to>
      <xdr:col>19</xdr:col>
      <xdr:colOff>287992</xdr:colOff>
      <xdr:row>11</xdr:row>
      <xdr:rowOff>21011</xdr:rowOff>
    </xdr:to>
    <xdr:graphicFrame macro="">
      <xdr:nvGraphicFramePr>
        <xdr:cNvPr id="70" name="Chart 6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590550</xdr:colOff>
      <xdr:row>0</xdr:row>
      <xdr:rowOff>176491</xdr:rowOff>
    </xdr:from>
    <xdr:to>
      <xdr:col>15</xdr:col>
      <xdr:colOff>30256</xdr:colOff>
      <xdr:row>11</xdr:row>
      <xdr:rowOff>24091</xdr:rowOff>
    </xdr:to>
    <xdr:graphicFrame macro="">
      <xdr:nvGraphicFramePr>
        <xdr:cNvPr id="71" name="Chart 7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612961</xdr:colOff>
      <xdr:row>3</xdr:row>
      <xdr:rowOff>187699</xdr:rowOff>
    </xdr:from>
    <xdr:to>
      <xdr:col>17</xdr:col>
      <xdr:colOff>63873</xdr:colOff>
      <xdr:row>14</xdr:row>
      <xdr:rowOff>19611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175933</xdr:colOff>
      <xdr:row>3</xdr:row>
      <xdr:rowOff>187699</xdr:rowOff>
    </xdr:from>
    <xdr:to>
      <xdr:col>22</xdr:col>
      <xdr:colOff>534521</xdr:colOff>
      <xdr:row>14</xdr:row>
      <xdr:rowOff>8405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220757</xdr:colOff>
      <xdr:row>14</xdr:row>
      <xdr:rowOff>109257</xdr:rowOff>
    </xdr:from>
    <xdr:to>
      <xdr:col>22</xdr:col>
      <xdr:colOff>579345</xdr:colOff>
      <xdr:row>24</xdr:row>
      <xdr:rowOff>109257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545726</xdr:colOff>
      <xdr:row>27</xdr:row>
      <xdr:rowOff>8405</xdr:rowOff>
    </xdr:from>
    <xdr:to>
      <xdr:col>26</xdr:col>
      <xdr:colOff>545726</xdr:colOff>
      <xdr:row>37</xdr:row>
      <xdr:rowOff>30816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zoomScale="85" zoomScaleNormal="85" workbookViewId="0">
      <selection activeCell="Q8" sqref="Q8:Q32"/>
    </sheetView>
  </sheetViews>
  <sheetFormatPr defaultRowHeight="15" x14ac:dyDescent="0.25"/>
  <cols>
    <col min="1" max="1" width="24.28515625" bestFit="1" customWidth="1"/>
    <col min="2" max="2" width="14.7109375" customWidth="1"/>
    <col min="3" max="3" width="15.28515625" bestFit="1" customWidth="1"/>
    <col min="4" max="4" width="12.140625" bestFit="1" customWidth="1"/>
    <col min="5" max="5" width="7.7109375" customWidth="1"/>
    <col min="6" max="6" width="6.85546875" customWidth="1"/>
    <col min="7" max="7" width="10.5703125" customWidth="1"/>
    <col min="8" max="13" width="6.28515625" customWidth="1"/>
    <col min="14" max="14" width="3.140625" customWidth="1"/>
    <col min="15" max="15" width="8.7109375" bestFit="1" customWidth="1"/>
  </cols>
  <sheetData>
    <row r="1" spans="1:29" x14ac:dyDescent="0.25">
      <c r="A1" t="s">
        <v>11</v>
      </c>
      <c r="B1" t="s">
        <v>12</v>
      </c>
    </row>
    <row r="2" spans="1:29" x14ac:dyDescent="0.25">
      <c r="A2" t="s">
        <v>1</v>
      </c>
      <c r="B2">
        <v>21.3</v>
      </c>
    </row>
    <row r="4" spans="1:29" ht="31.5" x14ac:dyDescent="0.35">
      <c r="A4" s="35" t="s">
        <v>0</v>
      </c>
      <c r="B4" s="36" t="s">
        <v>71</v>
      </c>
      <c r="C4" s="36" t="s">
        <v>72</v>
      </c>
    </row>
    <row r="5" spans="1:29" ht="23.25" x14ac:dyDescent="0.35">
      <c r="A5" s="37" t="s">
        <v>16</v>
      </c>
      <c r="B5" s="37">
        <v>16.100000000000001</v>
      </c>
      <c r="C5" s="37">
        <v>336</v>
      </c>
    </row>
    <row r="7" spans="1:29" s="3" customFormat="1" ht="46.5" customHeight="1" x14ac:dyDescent="0.25">
      <c r="A7" s="39" t="s">
        <v>74</v>
      </c>
      <c r="B7" s="39" t="s">
        <v>73</v>
      </c>
      <c r="C7" s="39" t="s">
        <v>13</v>
      </c>
      <c r="D7" s="39" t="s">
        <v>17</v>
      </c>
      <c r="E7" s="39" t="s">
        <v>18</v>
      </c>
      <c r="F7" s="39" t="s">
        <v>19</v>
      </c>
      <c r="G7" s="39" t="s">
        <v>15</v>
      </c>
      <c r="H7" s="39" t="s">
        <v>30</v>
      </c>
      <c r="I7" s="39" t="s">
        <v>17</v>
      </c>
      <c r="J7" s="39" t="s">
        <v>18</v>
      </c>
      <c r="K7" s="39" t="s">
        <v>19</v>
      </c>
      <c r="L7" s="39" t="s">
        <v>59</v>
      </c>
      <c r="M7" s="39" t="s">
        <v>58</v>
      </c>
      <c r="N7" s="39"/>
      <c r="O7" s="4" t="s">
        <v>21</v>
      </c>
      <c r="P7" s="40">
        <f>SUM(H8:H82)^2/COUNT(H8:H82)</f>
        <v>75.602823567520005</v>
      </c>
      <c r="Q7" s="40" t="s">
        <v>31</v>
      </c>
      <c r="R7" s="39" t="s">
        <v>17</v>
      </c>
      <c r="S7" s="39" t="s">
        <v>18</v>
      </c>
      <c r="T7" s="39" t="s">
        <v>19</v>
      </c>
      <c r="U7" s="39" t="s">
        <v>59</v>
      </c>
      <c r="V7" s="39" t="s">
        <v>58</v>
      </c>
      <c r="X7" s="14" t="s">
        <v>22</v>
      </c>
      <c r="Y7" s="14" t="s">
        <v>25</v>
      </c>
      <c r="Z7" s="14" t="s">
        <v>26</v>
      </c>
      <c r="AA7" s="14" t="s">
        <v>27</v>
      </c>
      <c r="AB7" s="14" t="s">
        <v>28</v>
      </c>
      <c r="AC7" s="14" t="s">
        <v>29</v>
      </c>
    </row>
    <row r="8" spans="1:29" x14ac:dyDescent="0.25">
      <c r="A8" s="38">
        <v>1</v>
      </c>
      <c r="B8">
        <v>1</v>
      </c>
      <c r="C8" s="41">
        <v>0.223</v>
      </c>
      <c r="D8" s="32">
        <f>MAX(C8:C32)</f>
        <v>0.22900000000000001</v>
      </c>
      <c r="E8" s="32">
        <f>MIN(C8:C32)</f>
        <v>0.193</v>
      </c>
      <c r="F8" s="32">
        <f>D8-E8</f>
        <v>3.6000000000000004E-2</v>
      </c>
      <c r="G8" s="1">
        <f>$B$5*EXP(C8*1000/$C$5)</f>
        <v>31.265327882827712</v>
      </c>
      <c r="H8" s="1">
        <f t="shared" ref="H8:H32" si="0">G8/AVERAGE($G$8:$G$32)</f>
        <v>1.0290580418670146</v>
      </c>
      <c r="I8" s="31">
        <f>MAX(H8:H32)</f>
        <v>1.0475991310761512</v>
      </c>
      <c r="J8" s="31">
        <f>MIN(H8:H32)</f>
        <v>0.9411602532053811</v>
      </c>
      <c r="K8" s="31">
        <f>I8-J8</f>
        <v>0.10643887787077011</v>
      </c>
      <c r="L8" s="18">
        <f>H8-1</f>
        <v>2.905804186701455E-2</v>
      </c>
      <c r="M8" s="31">
        <f>SQRT(SUMSQ(L8:L32))</f>
        <v>0.13802620594572043</v>
      </c>
      <c r="N8" s="18"/>
      <c r="O8" t="s">
        <v>20</v>
      </c>
      <c r="P8" s="1">
        <f>SUM(H8,H33,H58)</f>
        <v>2.9640156200398309</v>
      </c>
      <c r="Q8" s="42">
        <f>P8/3</f>
        <v>0.98800520667994363</v>
      </c>
      <c r="R8" s="31">
        <f>MAX(Q8:Q32)</f>
        <v>1.0692689983848507</v>
      </c>
      <c r="S8" s="31">
        <f>MIN(Q8:Q32)</f>
        <v>0.95204977505419064</v>
      </c>
      <c r="T8" s="31">
        <f>R8-S8</f>
        <v>0.11721922333066004</v>
      </c>
      <c r="U8" s="18">
        <f>Q8-1</f>
        <v>-1.1994793320056374E-2</v>
      </c>
      <c r="V8" s="31">
        <f>SQRT(SUMSQ(U8:U32))</f>
        <v>0.13911545296996886</v>
      </c>
      <c r="W8" s="1"/>
      <c r="X8" s="15" t="s">
        <v>20</v>
      </c>
      <c r="Y8" s="16">
        <f>SUMSQ(P8:P32)/3-P7</f>
        <v>5.6852850686752276E-2</v>
      </c>
      <c r="Z8" s="15">
        <v>24</v>
      </c>
      <c r="AA8" s="15">
        <f>Y8/Z8</f>
        <v>2.368868778614678E-3</v>
      </c>
      <c r="AB8" s="15">
        <f>AA8/AA9</f>
        <v>7.5448434185831976</v>
      </c>
      <c r="AC8" s="15">
        <f>FDIST(AB8,Z8,Z9)</f>
        <v>1.1151053764780637E-9</v>
      </c>
    </row>
    <row r="9" spans="1:29" x14ac:dyDescent="0.25">
      <c r="A9" s="38"/>
      <c r="B9">
        <v>2</v>
      </c>
      <c r="C9" s="41">
        <v>0.219</v>
      </c>
      <c r="D9" s="32"/>
      <c r="E9" s="32"/>
      <c r="F9" s="32"/>
      <c r="G9" s="1">
        <f>$B$5*EXP(C9*1000/$C$5)</f>
        <v>30.895328346488508</v>
      </c>
      <c r="H9" s="1">
        <f t="shared" si="0"/>
        <v>1.0168799831630133</v>
      </c>
      <c r="I9" s="31"/>
      <c r="J9" s="31"/>
      <c r="K9" s="31"/>
      <c r="L9" s="18">
        <f t="shared" ref="L9:L72" si="1">H9-1</f>
        <v>1.6879983163013312E-2</v>
      </c>
      <c r="M9" s="31"/>
      <c r="N9" s="18"/>
      <c r="P9" s="1">
        <f t="shared" ref="P9:P32" si="2">SUM(H9,H34,H59)</f>
        <v>2.9578112261945204</v>
      </c>
      <c r="Q9" s="42">
        <f t="shared" ref="Q9:Q32" si="3">P9/3</f>
        <v>0.98593707539817343</v>
      </c>
      <c r="R9" s="31"/>
      <c r="S9" s="31"/>
      <c r="T9" s="31"/>
      <c r="U9" s="18">
        <f t="shared" ref="U9:U32" si="4">Q9-1</f>
        <v>-1.4062924601826565E-2</v>
      </c>
      <c r="V9" s="31"/>
      <c r="W9" s="1"/>
      <c r="X9" s="15" t="s">
        <v>23</v>
      </c>
      <c r="Y9" s="16">
        <f>Y10-Y8</f>
        <v>1.5698594703636104E-2</v>
      </c>
      <c r="Z9" s="17">
        <f>Z10-Z8</f>
        <v>50</v>
      </c>
      <c r="AA9" s="15">
        <f>Y9/Z9</f>
        <v>3.1397189407272207E-4</v>
      </c>
      <c r="AB9" s="15"/>
      <c r="AC9" s="15"/>
    </row>
    <row r="10" spans="1:29" x14ac:dyDescent="0.25">
      <c r="A10" s="38"/>
      <c r="B10">
        <v>3</v>
      </c>
      <c r="C10" s="41">
        <v>0.2</v>
      </c>
      <c r="D10" s="32"/>
      <c r="E10" s="32"/>
      <c r="F10" s="32"/>
      <c r="G10" s="1">
        <f>$B$5*EXP(C10*1000/$C$5)</f>
        <v>29.196748993255106</v>
      </c>
      <c r="H10" s="1">
        <f t="shared" si="0"/>
        <v>0.9609734291123152</v>
      </c>
      <c r="I10" s="31"/>
      <c r="J10" s="31"/>
      <c r="K10" s="31"/>
      <c r="L10" s="18">
        <f t="shared" si="1"/>
        <v>-3.9026570887684797E-2</v>
      </c>
      <c r="M10" s="31"/>
      <c r="N10" s="18"/>
      <c r="P10" s="1">
        <f t="shared" si="2"/>
        <v>2.9572978949817208</v>
      </c>
      <c r="Q10" s="42">
        <f t="shared" si="3"/>
        <v>0.9857659649939069</v>
      </c>
      <c r="R10" s="31"/>
      <c r="S10" s="31"/>
      <c r="T10" s="31"/>
      <c r="U10" s="18">
        <f t="shared" si="4"/>
        <v>-1.4234035006093104E-2</v>
      </c>
      <c r="V10" s="31"/>
      <c r="W10" s="1"/>
      <c r="X10" s="15" t="s">
        <v>24</v>
      </c>
      <c r="Y10" s="16">
        <f>SUMSQ(H8:H82)-P7</f>
        <v>7.255144539038838E-2</v>
      </c>
      <c r="Z10" s="15">
        <v>74</v>
      </c>
      <c r="AA10" s="15"/>
      <c r="AB10" s="15"/>
      <c r="AC10" s="15"/>
    </row>
    <row r="11" spans="1:29" x14ac:dyDescent="0.25">
      <c r="A11" s="38"/>
      <c r="B11">
        <v>4</v>
      </c>
      <c r="C11" s="41">
        <v>0.215</v>
      </c>
      <c r="D11" s="32"/>
      <c r="E11" s="32"/>
      <c r="F11" s="32"/>
      <c r="G11" s="1">
        <f>$B$5*EXP(C11*1000/$C$5)</f>
        <v>30.529707451480185</v>
      </c>
      <c r="H11" s="1">
        <f t="shared" si="0"/>
        <v>1.0048460418049383</v>
      </c>
      <c r="I11" s="31"/>
      <c r="J11" s="31"/>
      <c r="K11" s="31"/>
      <c r="L11" s="18">
        <f t="shared" si="1"/>
        <v>4.8460418049383058E-3</v>
      </c>
      <c r="M11" s="31"/>
      <c r="N11" s="18"/>
      <c r="P11" s="1">
        <f t="shared" si="2"/>
        <v>3.0191103265081844</v>
      </c>
      <c r="Q11" s="42">
        <f t="shared" si="3"/>
        <v>1.0063701088360615</v>
      </c>
      <c r="R11" s="31"/>
      <c r="S11" s="31"/>
      <c r="T11" s="31"/>
      <c r="U11" s="18">
        <f t="shared" si="4"/>
        <v>6.3701088360614833E-3</v>
      </c>
      <c r="V11" s="31"/>
      <c r="W11" s="1"/>
    </row>
    <row r="12" spans="1:29" x14ac:dyDescent="0.25">
      <c r="A12" s="38"/>
      <c r="B12">
        <v>5</v>
      </c>
      <c r="C12" s="41">
        <v>0.20499999999999999</v>
      </c>
      <c r="D12" s="32"/>
      <c r="E12" s="32"/>
      <c r="F12" s="32"/>
      <c r="G12" s="1">
        <f>$B$5*EXP(C12*1000/$C$5)</f>
        <v>29.634473223876885</v>
      </c>
      <c r="H12" s="1">
        <f t="shared" si="0"/>
        <v>0.97538055899528042</v>
      </c>
      <c r="I12" s="31"/>
      <c r="J12" s="31"/>
      <c r="K12" s="31"/>
      <c r="L12" s="18">
        <f t="shared" si="1"/>
        <v>-2.4619441004719578E-2</v>
      </c>
      <c r="M12" s="31"/>
      <c r="N12" s="18"/>
      <c r="P12" s="1">
        <f t="shared" si="2"/>
        <v>2.9628149262337176</v>
      </c>
      <c r="Q12" s="42">
        <f t="shared" si="3"/>
        <v>0.98760497541123915</v>
      </c>
      <c r="R12" s="31"/>
      <c r="S12" s="31"/>
      <c r="T12" s="31"/>
      <c r="U12" s="18">
        <f t="shared" si="4"/>
        <v>-1.239502458876085E-2</v>
      </c>
      <c r="V12" s="31"/>
      <c r="W12" s="1"/>
    </row>
    <row r="13" spans="1:29" x14ac:dyDescent="0.25">
      <c r="A13" s="38"/>
      <c r="B13">
        <v>6</v>
      </c>
      <c r="C13" s="41">
        <v>0.20699999999999999</v>
      </c>
      <c r="D13" s="32"/>
      <c r="E13" s="32"/>
      <c r="F13" s="32"/>
      <c r="G13" s="1">
        <f>$B$5*EXP(C13*1000/$C$5)</f>
        <v>29.811394928146417</v>
      </c>
      <c r="H13" s="1">
        <f t="shared" si="0"/>
        <v>0.98120370926709877</v>
      </c>
      <c r="I13" s="31"/>
      <c r="J13" s="31"/>
      <c r="K13" s="31"/>
      <c r="L13" s="18">
        <f t="shared" si="1"/>
        <v>-1.8796290732901233E-2</v>
      </c>
      <c r="M13" s="31"/>
      <c r="N13" s="18"/>
      <c r="P13" s="1">
        <f t="shared" si="2"/>
        <v>2.9924394029111316</v>
      </c>
      <c r="Q13" s="42">
        <f t="shared" si="3"/>
        <v>0.99747980097037725</v>
      </c>
      <c r="R13" s="31"/>
      <c r="S13" s="31"/>
      <c r="T13" s="31"/>
      <c r="U13" s="18">
        <f t="shared" si="4"/>
        <v>-2.5201990296227494E-3</v>
      </c>
      <c r="V13" s="31"/>
      <c r="W13" s="1"/>
    </row>
    <row r="14" spans="1:29" x14ac:dyDescent="0.25">
      <c r="A14" s="38"/>
      <c r="B14">
        <v>7</v>
      </c>
      <c r="C14" s="41">
        <v>0.224</v>
      </c>
      <c r="D14" s="32"/>
      <c r="E14" s="32"/>
      <c r="F14" s="32"/>
      <c r="G14" s="1">
        <f>$B$5*EXP(C14*1000/$C$5)</f>
        <v>31.35851806098028</v>
      </c>
      <c r="H14" s="1">
        <f t="shared" si="0"/>
        <v>1.0321252766841358</v>
      </c>
      <c r="I14" s="31"/>
      <c r="J14" s="31"/>
      <c r="K14" s="31"/>
      <c r="L14" s="18">
        <f t="shared" si="1"/>
        <v>3.2125276684135784E-2</v>
      </c>
      <c r="M14" s="31"/>
      <c r="N14" s="18"/>
      <c r="P14" s="1">
        <f t="shared" si="2"/>
        <v>3.1227201210279665</v>
      </c>
      <c r="Q14" s="42">
        <f t="shared" si="3"/>
        <v>1.0409067070093221</v>
      </c>
      <c r="R14" s="31"/>
      <c r="S14" s="31"/>
      <c r="T14" s="31"/>
      <c r="U14" s="18">
        <f t="shared" si="4"/>
        <v>4.0906707009322085E-2</v>
      </c>
      <c r="V14" s="31"/>
      <c r="W14" s="1"/>
    </row>
    <row r="15" spans="1:29" x14ac:dyDescent="0.25">
      <c r="A15" s="38"/>
      <c r="B15">
        <v>8</v>
      </c>
      <c r="C15" s="41"/>
      <c r="D15" s="32"/>
      <c r="E15" s="32"/>
      <c r="F15" s="32"/>
      <c r="G15" s="1">
        <f>AVERAGE(G14,G16)</f>
        <v>30.76346572057539</v>
      </c>
      <c r="H15" s="1">
        <f t="shared" si="0"/>
        <v>1.0125398944831141</v>
      </c>
      <c r="I15" s="31"/>
      <c r="J15" s="31"/>
      <c r="K15" s="31"/>
      <c r="L15" s="18">
        <f t="shared" si="1"/>
        <v>1.25398944831141E-2</v>
      </c>
      <c r="M15" s="31"/>
      <c r="N15" s="18"/>
      <c r="P15" s="1">
        <f t="shared" si="2"/>
        <v>2.9940680718184018</v>
      </c>
      <c r="Q15" s="42">
        <f t="shared" si="3"/>
        <v>0.99802269060613391</v>
      </c>
      <c r="R15" s="31"/>
      <c r="S15" s="31"/>
      <c r="T15" s="31"/>
      <c r="U15" s="18">
        <f t="shared" si="4"/>
        <v>-1.9773093938660891E-3</v>
      </c>
      <c r="V15" s="31"/>
      <c r="W15" s="1"/>
    </row>
    <row r="16" spans="1:29" x14ac:dyDescent="0.25">
      <c r="A16" s="38"/>
      <c r="B16">
        <v>9</v>
      </c>
      <c r="C16" s="41">
        <v>0.21099999999999999</v>
      </c>
      <c r="D16" s="32"/>
      <c r="E16" s="32"/>
      <c r="F16" s="32"/>
      <c r="G16" s="1">
        <f>$B$5*EXP(C16*1000/$C$5)</f>
        <v>30.168413380170495</v>
      </c>
      <c r="H16" s="1">
        <f t="shared" si="0"/>
        <v>0.99295451228209219</v>
      </c>
      <c r="I16" s="31"/>
      <c r="J16" s="31"/>
      <c r="K16" s="31"/>
      <c r="L16" s="18">
        <f t="shared" si="1"/>
        <v>-7.0454877179078057E-3</v>
      </c>
      <c r="M16" s="31"/>
      <c r="N16" s="18"/>
      <c r="P16" s="1">
        <f t="shared" si="2"/>
        <v>3.0253288310642494</v>
      </c>
      <c r="Q16" s="42">
        <f t="shared" si="3"/>
        <v>1.0084429436880831</v>
      </c>
      <c r="R16" s="31"/>
      <c r="S16" s="31"/>
      <c r="T16" s="31"/>
      <c r="U16" s="18">
        <f t="shared" si="4"/>
        <v>8.4429436880830711E-3</v>
      </c>
      <c r="V16" s="31"/>
      <c r="W16" s="1"/>
    </row>
    <row r="17" spans="1:23" x14ac:dyDescent="0.25">
      <c r="A17" s="38"/>
      <c r="B17">
        <v>10</v>
      </c>
      <c r="C17" s="41">
        <v>0.215</v>
      </c>
      <c r="D17" s="32"/>
      <c r="E17" s="32"/>
      <c r="F17" s="32"/>
      <c r="G17" s="1">
        <f>$B$5*EXP(C17*1000/$C$5)</f>
        <v>30.529707451480185</v>
      </c>
      <c r="H17" s="1">
        <f t="shared" si="0"/>
        <v>1.0048460418049383</v>
      </c>
      <c r="I17" s="31"/>
      <c r="J17" s="31"/>
      <c r="K17" s="31"/>
      <c r="L17" s="18">
        <f t="shared" si="1"/>
        <v>4.8460418049383058E-3</v>
      </c>
      <c r="M17" s="31"/>
      <c r="N17" s="18"/>
      <c r="P17" s="1">
        <f t="shared" si="2"/>
        <v>3.089394294213605</v>
      </c>
      <c r="Q17" s="42">
        <f t="shared" si="3"/>
        <v>1.0297980980712016</v>
      </c>
      <c r="R17" s="31"/>
      <c r="S17" s="31"/>
      <c r="T17" s="31"/>
      <c r="U17" s="18">
        <f t="shared" si="4"/>
        <v>2.9798098071201595E-2</v>
      </c>
      <c r="V17" s="31"/>
      <c r="W17" s="1"/>
    </row>
    <row r="18" spans="1:23" x14ac:dyDescent="0.25">
      <c r="A18" s="38"/>
      <c r="B18">
        <v>11</v>
      </c>
      <c r="C18" s="41">
        <v>0.22900000000000001</v>
      </c>
      <c r="D18" s="32"/>
      <c r="E18" s="32"/>
      <c r="F18" s="32"/>
      <c r="G18" s="1">
        <f>$B$5*EXP(C18*1000/$C$5)</f>
        <v>31.828652019896488</v>
      </c>
      <c r="H18" s="1">
        <f t="shared" si="0"/>
        <v>1.0475991310761512</v>
      </c>
      <c r="I18" s="31"/>
      <c r="J18" s="31"/>
      <c r="K18" s="31"/>
      <c r="L18" s="18">
        <f t="shared" si="1"/>
        <v>4.7599131076151213E-2</v>
      </c>
      <c r="M18" s="31"/>
      <c r="N18" s="18"/>
      <c r="P18" s="1">
        <f t="shared" si="2"/>
        <v>3.2078069951545523</v>
      </c>
      <c r="Q18" s="42">
        <f t="shared" si="3"/>
        <v>1.0692689983848507</v>
      </c>
      <c r="R18" s="31"/>
      <c r="S18" s="31"/>
      <c r="T18" s="31"/>
      <c r="U18" s="18">
        <f t="shared" si="4"/>
        <v>6.9268998384850677E-2</v>
      </c>
      <c r="V18" s="31"/>
      <c r="W18" s="1"/>
    </row>
    <row r="19" spans="1:23" x14ac:dyDescent="0.25">
      <c r="A19" s="38"/>
      <c r="B19">
        <v>12</v>
      </c>
      <c r="C19" s="41">
        <v>0.21199999999999999</v>
      </c>
      <c r="D19" s="32"/>
      <c r="E19" s="32"/>
      <c r="F19" s="32"/>
      <c r="G19" s="1">
        <f>$B$5*EXP(C19*1000/$C$5)</f>
        <v>30.258334068928811</v>
      </c>
      <c r="H19" s="1">
        <f t="shared" si="0"/>
        <v>0.99591413606226664</v>
      </c>
      <c r="I19" s="31"/>
      <c r="J19" s="31"/>
      <c r="K19" s="31"/>
      <c r="L19" s="18">
        <f t="shared" si="1"/>
        <v>-4.0858639377333583E-3</v>
      </c>
      <c r="M19" s="31"/>
      <c r="N19" s="18"/>
      <c r="P19" s="1">
        <f t="shared" si="2"/>
        <v>2.9833661074304718</v>
      </c>
      <c r="Q19" s="42">
        <f t="shared" si="3"/>
        <v>0.99445536914349064</v>
      </c>
      <c r="R19" s="31"/>
      <c r="S19" s="31"/>
      <c r="T19" s="31"/>
      <c r="U19" s="18">
        <f t="shared" si="4"/>
        <v>-5.5446308565093583E-3</v>
      </c>
      <c r="V19" s="31"/>
      <c r="W19" s="1"/>
    </row>
    <row r="20" spans="1:23" x14ac:dyDescent="0.25">
      <c r="A20" s="38"/>
      <c r="B20">
        <v>13</v>
      </c>
      <c r="C20" s="41">
        <v>0.217</v>
      </c>
      <c r="D20" s="32"/>
      <c r="E20" s="32"/>
      <c r="F20" s="32"/>
      <c r="G20" s="1">
        <f>$B$5*EXP(C20*1000/$C$5)</f>
        <v>30.711973821877965</v>
      </c>
      <c r="H20" s="1">
        <f t="shared" si="0"/>
        <v>1.010845104886019</v>
      </c>
      <c r="I20" s="31"/>
      <c r="J20" s="31"/>
      <c r="K20" s="31"/>
      <c r="L20" s="18">
        <f t="shared" si="1"/>
        <v>1.0845104886018975E-2</v>
      </c>
      <c r="M20" s="31"/>
      <c r="N20" s="18"/>
      <c r="P20" s="1">
        <f t="shared" si="2"/>
        <v>3.0644756252345209</v>
      </c>
      <c r="Q20" s="42">
        <f t="shared" si="3"/>
        <v>1.0214918750781736</v>
      </c>
      <c r="R20" s="31"/>
      <c r="S20" s="31"/>
      <c r="T20" s="31"/>
      <c r="U20" s="18">
        <f t="shared" si="4"/>
        <v>2.1491875078173628E-2</v>
      </c>
      <c r="V20" s="31"/>
      <c r="W20" s="1"/>
    </row>
    <row r="21" spans="1:23" x14ac:dyDescent="0.25">
      <c r="A21" s="38"/>
      <c r="B21">
        <v>14</v>
      </c>
      <c r="C21" s="41">
        <v>0.22700000000000001</v>
      </c>
      <c r="D21" s="32"/>
      <c r="E21" s="32"/>
      <c r="F21" s="32"/>
      <c r="G21" s="1">
        <f>$B$5*EXP(C21*1000/$C$5)</f>
        <v>31.639758498693116</v>
      </c>
      <c r="H21" s="1">
        <f t="shared" si="0"/>
        <v>1.0413819438526752</v>
      </c>
      <c r="I21" s="31"/>
      <c r="J21" s="31"/>
      <c r="K21" s="31"/>
      <c r="L21" s="18">
        <f t="shared" si="1"/>
        <v>4.138194385267524E-2</v>
      </c>
      <c r="M21" s="31"/>
      <c r="N21" s="18"/>
      <c r="P21" s="1">
        <f t="shared" si="2"/>
        <v>3.1672206655826853</v>
      </c>
      <c r="Q21" s="42">
        <f t="shared" si="3"/>
        <v>1.0557402218608951</v>
      </c>
      <c r="R21" s="31"/>
      <c r="S21" s="31"/>
      <c r="T21" s="31"/>
      <c r="U21" s="18">
        <f t="shared" si="4"/>
        <v>5.5740221860895112E-2</v>
      </c>
      <c r="V21" s="31"/>
      <c r="W21" s="1"/>
    </row>
    <row r="22" spans="1:23" x14ac:dyDescent="0.25">
      <c r="A22" s="38"/>
      <c r="B22">
        <v>15</v>
      </c>
      <c r="C22" s="41">
        <v>0.20799999999999999</v>
      </c>
      <c r="D22" s="32"/>
      <c r="E22" s="32"/>
      <c r="F22" s="32"/>
      <c r="G22" s="1">
        <f>$B$5*EXP(C22*1000/$C$5)</f>
        <v>29.900251479235283</v>
      </c>
      <c r="H22" s="1">
        <f t="shared" si="0"/>
        <v>0.98412830832498321</v>
      </c>
      <c r="I22" s="31"/>
      <c r="J22" s="31"/>
      <c r="K22" s="31"/>
      <c r="L22" s="18">
        <f t="shared" si="1"/>
        <v>-1.5871691675016786E-2</v>
      </c>
      <c r="M22" s="31"/>
      <c r="N22" s="18"/>
      <c r="P22" s="1">
        <f t="shared" si="2"/>
        <v>2.9627077851919879</v>
      </c>
      <c r="Q22" s="42">
        <f t="shared" si="3"/>
        <v>0.98756926173066262</v>
      </c>
      <c r="R22" s="31"/>
      <c r="S22" s="31"/>
      <c r="T22" s="31"/>
      <c r="U22" s="18">
        <f t="shared" si="4"/>
        <v>-1.2430738269337382E-2</v>
      </c>
      <c r="V22" s="31"/>
      <c r="W22" s="1"/>
    </row>
    <row r="23" spans="1:23" x14ac:dyDescent="0.25">
      <c r="A23" s="38"/>
      <c r="B23">
        <v>16</v>
      </c>
      <c r="C23" s="41">
        <v>0.21</v>
      </c>
      <c r="D23" s="32"/>
      <c r="E23" s="32"/>
      <c r="F23" s="32"/>
      <c r="G23" s="1">
        <f>$B$5*EXP(C23*1000/$C$5)</f>
        <v>30.078759914658782</v>
      </c>
      <c r="H23" s="1">
        <f t="shared" si="0"/>
        <v>0.99000368381127524</v>
      </c>
      <c r="I23" s="31"/>
      <c r="J23" s="31"/>
      <c r="K23" s="31"/>
      <c r="L23" s="18">
        <f t="shared" si="1"/>
        <v>-9.9963161887247631E-3</v>
      </c>
      <c r="M23" s="31"/>
      <c r="N23" s="18"/>
      <c r="P23" s="1">
        <f t="shared" si="2"/>
        <v>3.001417529373958</v>
      </c>
      <c r="Q23" s="42">
        <f t="shared" si="3"/>
        <v>1.0004725097913194</v>
      </c>
      <c r="R23" s="31"/>
      <c r="S23" s="31"/>
      <c r="T23" s="31"/>
      <c r="U23" s="18">
        <f t="shared" si="4"/>
        <v>4.7250979131940873E-4</v>
      </c>
      <c r="V23" s="31"/>
      <c r="W23" s="1"/>
    </row>
    <row r="24" spans="1:23" x14ac:dyDescent="0.25">
      <c r="A24" s="38"/>
      <c r="B24">
        <v>17</v>
      </c>
      <c r="C24" s="41">
        <v>0.215</v>
      </c>
      <c r="D24" s="32"/>
      <c r="E24" s="32"/>
      <c r="F24" s="32"/>
      <c r="G24" s="1">
        <f>$B$5*EXP(C24*1000/$C$5)</f>
        <v>30.529707451480185</v>
      </c>
      <c r="H24" s="1">
        <f t="shared" si="0"/>
        <v>1.0048460418049383</v>
      </c>
      <c r="I24" s="31"/>
      <c r="J24" s="31"/>
      <c r="K24" s="31"/>
      <c r="L24" s="18">
        <f t="shared" si="1"/>
        <v>4.8460418049383058E-3</v>
      </c>
      <c r="M24" s="31"/>
      <c r="N24" s="18"/>
      <c r="P24" s="1">
        <f t="shared" si="2"/>
        <v>3.0130888273997649</v>
      </c>
      <c r="Q24" s="42">
        <f t="shared" si="3"/>
        <v>1.0043629424665883</v>
      </c>
      <c r="R24" s="31"/>
      <c r="S24" s="31"/>
      <c r="T24" s="31"/>
      <c r="U24" s="18">
        <f t="shared" si="4"/>
        <v>4.3629424665883043E-3</v>
      </c>
      <c r="V24" s="31"/>
      <c r="W24" s="1"/>
    </row>
    <row r="25" spans="1:23" x14ac:dyDescent="0.25">
      <c r="A25" s="38"/>
      <c r="B25">
        <v>18</v>
      </c>
      <c r="C25" s="41">
        <v>0.22600000000000001</v>
      </c>
      <c r="D25" s="32"/>
      <c r="E25" s="32"/>
      <c r="F25" s="32"/>
      <c r="G25" s="1">
        <f>$B$5*EXP(C25*1000/$C$5)</f>
        <v>31.545732539766618</v>
      </c>
      <c r="H25" s="1">
        <f t="shared" si="0"/>
        <v>1.0382872003866803</v>
      </c>
      <c r="I25" s="31"/>
      <c r="J25" s="31"/>
      <c r="K25" s="31"/>
      <c r="L25" s="18">
        <f t="shared" si="1"/>
        <v>3.828720038668032E-2</v>
      </c>
      <c r="M25" s="31"/>
      <c r="N25" s="18"/>
      <c r="P25" s="1">
        <f t="shared" si="2"/>
        <v>3.1289190803584983</v>
      </c>
      <c r="Q25" s="42">
        <f t="shared" si="3"/>
        <v>1.0429730267861661</v>
      </c>
      <c r="R25" s="31"/>
      <c r="S25" s="31"/>
      <c r="T25" s="31"/>
      <c r="U25" s="18">
        <f t="shared" si="4"/>
        <v>4.2973026786166102E-2</v>
      </c>
      <c r="V25" s="31"/>
      <c r="W25" s="1"/>
    </row>
    <row r="26" spans="1:23" x14ac:dyDescent="0.25">
      <c r="A26" s="38"/>
      <c r="B26">
        <v>19</v>
      </c>
      <c r="C26" s="41">
        <v>0.20599999999999999</v>
      </c>
      <c r="D26" s="32"/>
      <c r="E26" s="32"/>
      <c r="F26" s="32"/>
      <c r="G26" s="1">
        <f>$B$5*EXP(C26*1000/$C$5)</f>
        <v>29.722802437935997</v>
      </c>
      <c r="H26" s="1">
        <f t="shared" si="0"/>
        <v>0.97828780143329253</v>
      </c>
      <c r="I26" s="31"/>
      <c r="J26" s="31"/>
      <c r="K26" s="31"/>
      <c r="L26" s="18">
        <f t="shared" si="1"/>
        <v>-2.1712198566707475E-2</v>
      </c>
      <c r="M26" s="31"/>
      <c r="N26" s="18"/>
      <c r="P26" s="1">
        <f t="shared" si="2"/>
        <v>2.9598159787685803</v>
      </c>
      <c r="Q26" s="42">
        <f t="shared" si="3"/>
        <v>0.98660532625619346</v>
      </c>
      <c r="R26" s="31"/>
      <c r="S26" s="31"/>
      <c r="T26" s="31"/>
      <c r="U26" s="18">
        <f t="shared" si="4"/>
        <v>-1.339467374380654E-2</v>
      </c>
      <c r="V26" s="31"/>
      <c r="W26" s="1"/>
    </row>
    <row r="27" spans="1:23" x14ac:dyDescent="0.25">
      <c r="A27" s="38"/>
      <c r="B27">
        <v>20</v>
      </c>
      <c r="C27" s="41"/>
      <c r="D27" s="32"/>
      <c r="E27" s="32"/>
      <c r="F27" s="32"/>
      <c r="G27" s="1">
        <f>AVERAGE(G26,G28)</f>
        <v>30.494065160381854</v>
      </c>
      <c r="H27" s="1">
        <f t="shared" si="0"/>
        <v>1.0036729216501534</v>
      </c>
      <c r="I27" s="31"/>
      <c r="J27" s="31"/>
      <c r="K27" s="31"/>
      <c r="L27" s="18">
        <f t="shared" si="1"/>
        <v>3.6729216501534268E-3</v>
      </c>
      <c r="M27" s="31"/>
      <c r="N27" s="18"/>
      <c r="P27" s="1">
        <f t="shared" si="2"/>
        <v>3.000430633325101</v>
      </c>
      <c r="Q27" s="42">
        <f t="shared" si="3"/>
        <v>1.0001435444417004</v>
      </c>
      <c r="R27" s="31"/>
      <c r="S27" s="31"/>
      <c r="T27" s="31"/>
      <c r="U27" s="18">
        <f t="shared" si="4"/>
        <v>1.4354444170039393E-4</v>
      </c>
      <c r="V27" s="31"/>
      <c r="W27" s="1"/>
    </row>
    <row r="28" spans="1:23" x14ac:dyDescent="0.25">
      <c r="A28" s="38"/>
      <c r="B28">
        <v>21</v>
      </c>
      <c r="C28" s="41">
        <v>0.223</v>
      </c>
      <c r="D28" s="32"/>
      <c r="E28" s="32"/>
      <c r="F28" s="32"/>
      <c r="G28" s="1">
        <f>$B$5*EXP(C28*1000/$C$5)</f>
        <v>31.265327882827712</v>
      </c>
      <c r="H28" s="1">
        <f t="shared" si="0"/>
        <v>1.0290580418670146</v>
      </c>
      <c r="I28" s="31"/>
      <c r="J28" s="31"/>
      <c r="K28" s="31"/>
      <c r="L28" s="18">
        <f t="shared" si="1"/>
        <v>2.905804186701455E-2</v>
      </c>
      <c r="M28" s="31"/>
      <c r="N28" s="18"/>
      <c r="P28" s="1">
        <f t="shared" si="2"/>
        <v>3.0830159932096408</v>
      </c>
      <c r="Q28" s="42">
        <f t="shared" si="3"/>
        <v>1.0276719977365469</v>
      </c>
      <c r="R28" s="31"/>
      <c r="S28" s="31"/>
      <c r="T28" s="31"/>
      <c r="U28" s="18">
        <f t="shared" si="4"/>
        <v>2.7671997736546938E-2</v>
      </c>
      <c r="V28" s="31"/>
      <c r="W28" s="1"/>
    </row>
    <row r="29" spans="1:23" x14ac:dyDescent="0.25">
      <c r="A29" s="38"/>
      <c r="B29">
        <v>22</v>
      </c>
      <c r="C29" s="41">
        <v>0.193</v>
      </c>
      <c r="D29" s="32"/>
      <c r="E29" s="32"/>
      <c r="F29" s="32"/>
      <c r="G29" s="1">
        <f>$B$5*EXP(C29*1000/$C$5)</f>
        <v>28.594775716794874</v>
      </c>
      <c r="H29" s="1">
        <f t="shared" si="0"/>
        <v>0.9411602532053811</v>
      </c>
      <c r="I29" s="31"/>
      <c r="J29" s="31"/>
      <c r="K29" s="31"/>
      <c r="L29" s="18">
        <f t="shared" si="1"/>
        <v>-5.8839746794618897E-2</v>
      </c>
      <c r="M29" s="31"/>
      <c r="N29" s="18"/>
      <c r="P29" s="1">
        <f t="shared" si="2"/>
        <v>2.8561493251625718</v>
      </c>
      <c r="Q29" s="42">
        <f t="shared" si="3"/>
        <v>0.95204977505419064</v>
      </c>
      <c r="R29" s="31"/>
      <c r="S29" s="31"/>
      <c r="T29" s="31"/>
      <c r="U29" s="18">
        <f t="shared" si="4"/>
        <v>-4.7950224945809361E-2</v>
      </c>
      <c r="V29" s="31"/>
      <c r="W29" s="1"/>
    </row>
    <row r="30" spans="1:23" x14ac:dyDescent="0.25">
      <c r="A30" s="38"/>
      <c r="B30">
        <v>23</v>
      </c>
      <c r="C30" s="41">
        <v>0.19400000000000001</v>
      </c>
      <c r="D30" s="32"/>
      <c r="E30" s="32"/>
      <c r="F30" s="32"/>
      <c r="G30" s="1">
        <f>$B$5*EXP(C30*1000/$C$5)</f>
        <v>28.680005983794395</v>
      </c>
      <c r="H30" s="1">
        <f t="shared" si="0"/>
        <v>0.94396549778797512</v>
      </c>
      <c r="I30" s="31"/>
      <c r="J30" s="31"/>
      <c r="K30" s="31"/>
      <c r="L30" s="18">
        <f t="shared" si="1"/>
        <v>-5.6034502212024884E-2</v>
      </c>
      <c r="M30" s="31"/>
      <c r="N30" s="18"/>
      <c r="P30" s="1">
        <f t="shared" si="2"/>
        <v>2.867490794013333</v>
      </c>
      <c r="Q30" s="42">
        <f t="shared" si="3"/>
        <v>0.95583026467111099</v>
      </c>
      <c r="R30" s="31"/>
      <c r="S30" s="31"/>
      <c r="T30" s="31"/>
      <c r="U30" s="18">
        <f t="shared" si="4"/>
        <v>-4.4169735328889015E-2</v>
      </c>
      <c r="V30" s="31"/>
      <c r="W30" s="1"/>
    </row>
    <row r="31" spans="1:23" x14ac:dyDescent="0.25">
      <c r="A31" s="38"/>
      <c r="B31">
        <v>24</v>
      </c>
      <c r="C31" s="41">
        <v>0.21199999999999999</v>
      </c>
      <c r="D31" s="32"/>
      <c r="E31" s="32"/>
      <c r="F31" s="32"/>
      <c r="G31" s="1">
        <f>$B$5*EXP(C31*1000/$C$5)</f>
        <v>30.258334068928811</v>
      </c>
      <c r="H31" s="1">
        <f t="shared" si="0"/>
        <v>0.99591413606226664</v>
      </c>
      <c r="I31" s="31"/>
      <c r="J31" s="31"/>
      <c r="K31" s="31"/>
      <c r="L31" s="18">
        <f t="shared" si="1"/>
        <v>-4.0858639377333583E-3</v>
      </c>
      <c r="M31" s="31"/>
      <c r="N31" s="18"/>
      <c r="P31" s="1">
        <f t="shared" si="2"/>
        <v>2.9627600469038056</v>
      </c>
      <c r="Q31" s="42">
        <f t="shared" si="3"/>
        <v>0.98758668230126856</v>
      </c>
      <c r="R31" s="31"/>
      <c r="S31" s="31"/>
      <c r="T31" s="31"/>
      <c r="U31" s="18">
        <f t="shared" si="4"/>
        <v>-1.2413317698731441E-2</v>
      </c>
      <c r="V31" s="31"/>
      <c r="W31" s="1"/>
    </row>
    <row r="32" spans="1:23" x14ac:dyDescent="0.25">
      <c r="A32" s="38"/>
      <c r="B32">
        <v>25</v>
      </c>
      <c r="C32" s="41">
        <v>0.20799999999999999</v>
      </c>
      <c r="D32" s="32"/>
      <c r="E32" s="32"/>
      <c r="F32" s="32"/>
      <c r="G32" s="1">
        <f>$B$5*EXP(C32*1000/$C$5)</f>
        <v>29.900251479235283</v>
      </c>
      <c r="H32" s="1">
        <f t="shared" si="0"/>
        <v>0.98412830832498321</v>
      </c>
      <c r="I32" s="31"/>
      <c r="J32" s="31"/>
      <c r="K32" s="31"/>
      <c r="L32" s="18">
        <f t="shared" si="1"/>
        <v>-1.5871691675016786E-2</v>
      </c>
      <c r="M32" s="31"/>
      <c r="N32" s="18"/>
      <c r="P32" s="1">
        <f t="shared" si="2"/>
        <v>2.9571424431180122</v>
      </c>
      <c r="Q32" s="42">
        <f t="shared" si="3"/>
        <v>0.98571414770600407</v>
      </c>
      <c r="R32" s="31"/>
      <c r="S32" s="31"/>
      <c r="T32" s="31"/>
      <c r="U32" s="18">
        <f t="shared" si="4"/>
        <v>-1.4285852293995926E-2</v>
      </c>
      <c r="V32" s="31"/>
      <c r="W32" s="1"/>
    </row>
    <row r="33" spans="1:14" x14ac:dyDescent="0.25">
      <c r="A33" s="38">
        <v>2</v>
      </c>
      <c r="B33">
        <v>1</v>
      </c>
      <c r="C33" s="41">
        <v>0.224</v>
      </c>
      <c r="D33" s="32">
        <f>MAX(C33:C57)</f>
        <v>0.26100000000000001</v>
      </c>
      <c r="E33" s="32">
        <f>MIN(C33:C57)</f>
        <v>0.221</v>
      </c>
      <c r="F33" s="32">
        <f>D33-E33</f>
        <v>4.0000000000000008E-2</v>
      </c>
      <c r="G33" s="1">
        <f>$B$5*EXP(C33*1000/$C$5)</f>
        <v>31.35851806098028</v>
      </c>
      <c r="H33" s="1">
        <f>G33/AVERAGE($G$33:$G$57)</f>
        <v>0.96028041902649774</v>
      </c>
      <c r="I33" s="31">
        <f>MAX(H33:H57)</f>
        <v>1.0720675927481609</v>
      </c>
      <c r="J33" s="31">
        <f>MIN(H33:H57)</f>
        <v>0.95174464953302251</v>
      </c>
      <c r="K33" s="31">
        <f>I33-J33</f>
        <v>0.12032294321513837</v>
      </c>
      <c r="L33" s="18">
        <f t="shared" si="1"/>
        <v>-3.9719580973502255E-2</v>
      </c>
      <c r="M33" s="31">
        <f>SQRT(SUMSQ(L33:L57))</f>
        <v>0.14379776091337582</v>
      </c>
      <c r="N33" s="18"/>
    </row>
    <row r="34" spans="1:14" x14ac:dyDescent="0.25">
      <c r="A34" s="38"/>
      <c r="B34">
        <v>2</v>
      </c>
      <c r="C34" s="41">
        <v>0.222</v>
      </c>
      <c r="D34" s="32"/>
      <c r="E34" s="32"/>
      <c r="F34" s="32"/>
      <c r="G34" s="1">
        <f>$B$5*EXP(C34*1000/$C$5)</f>
        <v>31.172414644079204</v>
      </c>
      <c r="H34" s="1">
        <f t="shared" ref="H34:H82" si="5">G34/AVERAGE($G$33:$G$57)</f>
        <v>0.95458144221845775</v>
      </c>
      <c r="I34" s="31"/>
      <c r="J34" s="31"/>
      <c r="K34" s="31"/>
      <c r="L34" s="18">
        <f t="shared" si="1"/>
        <v>-4.5418557781542246E-2</v>
      </c>
      <c r="M34" s="31"/>
      <c r="N34" s="18"/>
    </row>
    <row r="35" spans="1:14" x14ac:dyDescent="0.25">
      <c r="A35" s="38"/>
      <c r="B35">
        <v>3</v>
      </c>
      <c r="C35" s="41">
        <v>0.23699999999999999</v>
      </c>
      <c r="D35" s="32"/>
      <c r="E35" s="32"/>
      <c r="F35" s="32"/>
      <c r="G35" s="1">
        <f>$B$5*EXP(C35*1000/$C$5)</f>
        <v>32.595570823992375</v>
      </c>
      <c r="H35" s="1">
        <f t="shared" si="5"/>
        <v>0.99816223293470274</v>
      </c>
      <c r="I35" s="31"/>
      <c r="J35" s="31"/>
      <c r="K35" s="31"/>
      <c r="L35" s="18">
        <f t="shared" si="1"/>
        <v>-1.8377670652972578E-3</v>
      </c>
      <c r="M35" s="31"/>
      <c r="N35" s="18"/>
    </row>
    <row r="36" spans="1:14" x14ac:dyDescent="0.25">
      <c r="A36" s="38"/>
      <c r="B36">
        <v>4</v>
      </c>
      <c r="C36" s="41">
        <v>0.24199999999999999</v>
      </c>
      <c r="D36" s="32"/>
      <c r="E36" s="32"/>
      <c r="F36" s="32"/>
      <c r="G36" s="1">
        <f>$B$5*EXP(C36*1000/$C$5)</f>
        <v>33.084250956287441</v>
      </c>
      <c r="H36" s="1">
        <f t="shared" si="5"/>
        <v>1.0131269057326227</v>
      </c>
      <c r="I36" s="31"/>
      <c r="J36" s="31"/>
      <c r="K36" s="31"/>
      <c r="L36" s="18">
        <f t="shared" si="1"/>
        <v>1.3126905732622651E-2</v>
      </c>
      <c r="M36" s="31"/>
      <c r="N36" s="18"/>
    </row>
    <row r="37" spans="1:14" x14ac:dyDescent="0.25">
      <c r="A37" s="38"/>
      <c r="B37">
        <v>5</v>
      </c>
      <c r="C37" s="41">
        <v>0.23599999999999999</v>
      </c>
      <c r="D37" s="32"/>
      <c r="E37" s="32"/>
      <c r="F37" s="32"/>
      <c r="G37" s="1">
        <f>$B$5*EXP(C37*1000/$C$5)</f>
        <v>32.498704414483939</v>
      </c>
      <c r="H37" s="1">
        <f t="shared" si="5"/>
        <v>0.9951959283366516</v>
      </c>
      <c r="I37" s="31"/>
      <c r="J37" s="31"/>
      <c r="K37" s="31"/>
      <c r="L37" s="18">
        <f t="shared" si="1"/>
        <v>-4.8040716633483971E-3</v>
      </c>
      <c r="M37" s="31"/>
      <c r="N37" s="18"/>
    </row>
    <row r="38" spans="1:14" x14ac:dyDescent="0.25">
      <c r="A38" s="38"/>
      <c r="B38">
        <v>6</v>
      </c>
      <c r="C38" s="41">
        <v>0.24</v>
      </c>
      <c r="D38" s="32"/>
      <c r="E38" s="32"/>
      <c r="F38" s="32"/>
      <c r="G38" s="1">
        <f>$B$5*EXP(C38*1000/$C$5)</f>
        <v>32.88790583128489</v>
      </c>
      <c r="H38" s="1">
        <f t="shared" si="5"/>
        <v>1.0071143008466197</v>
      </c>
      <c r="I38" s="31"/>
      <c r="J38" s="31"/>
      <c r="K38" s="31"/>
      <c r="L38" s="18">
        <f t="shared" si="1"/>
        <v>7.1143008466196811E-3</v>
      </c>
      <c r="M38" s="31"/>
      <c r="N38" s="18"/>
    </row>
    <row r="39" spans="1:14" x14ac:dyDescent="0.25">
      <c r="A39" s="38"/>
      <c r="B39">
        <v>7</v>
      </c>
      <c r="C39" s="41">
        <v>0.251</v>
      </c>
      <c r="D39" s="32"/>
      <c r="E39" s="32"/>
      <c r="F39" s="32"/>
      <c r="G39" s="1">
        <f>$B$5*EXP(C39*1000/$C$5)</f>
        <v>33.982411485454428</v>
      </c>
      <c r="H39" s="1">
        <f t="shared" si="5"/>
        <v>1.0406309468236057</v>
      </c>
      <c r="I39" s="31"/>
      <c r="J39" s="31"/>
      <c r="K39" s="31"/>
      <c r="L39" s="18">
        <f t="shared" si="1"/>
        <v>4.0630946823605685E-2</v>
      </c>
      <c r="M39" s="31"/>
      <c r="N39" s="18"/>
    </row>
    <row r="40" spans="1:14" x14ac:dyDescent="0.25">
      <c r="A40" s="38"/>
      <c r="B40">
        <v>8</v>
      </c>
      <c r="C40" s="41">
        <v>0.23400000000000001</v>
      </c>
      <c r="D40" s="32"/>
      <c r="E40" s="32"/>
      <c r="F40" s="32"/>
      <c r="G40" s="1">
        <f>$B$5*EXP(C40*1000/$C$5)</f>
        <v>32.305834332912092</v>
      </c>
      <c r="H40" s="1">
        <f t="shared" si="5"/>
        <v>0.98928973843350232</v>
      </c>
      <c r="I40" s="31"/>
      <c r="J40" s="31"/>
      <c r="K40" s="31"/>
      <c r="L40" s="18">
        <f t="shared" si="1"/>
        <v>-1.0710261566497681E-2</v>
      </c>
      <c r="M40" s="31"/>
      <c r="N40" s="18"/>
    </row>
    <row r="41" spans="1:14" x14ac:dyDescent="0.25">
      <c r="A41" s="38"/>
      <c r="B41">
        <v>9</v>
      </c>
      <c r="C41" s="41">
        <v>0.246</v>
      </c>
      <c r="D41" s="32"/>
      <c r="E41" s="32"/>
      <c r="F41" s="32"/>
      <c r="G41" s="1">
        <f>$B$5*EXP(C41*1000/$C$5)</f>
        <v>33.480464823208443</v>
      </c>
      <c r="H41" s="1">
        <f t="shared" si="5"/>
        <v>1.0252600179355376</v>
      </c>
      <c r="I41" s="31"/>
      <c r="J41" s="31"/>
      <c r="K41" s="31"/>
      <c r="L41" s="18">
        <f t="shared" si="1"/>
        <v>2.526001793553756E-2</v>
      </c>
      <c r="M41" s="31"/>
      <c r="N41" s="18"/>
    </row>
    <row r="42" spans="1:14" x14ac:dyDescent="0.25">
      <c r="A42" s="38"/>
      <c r="B42">
        <v>10</v>
      </c>
      <c r="C42" s="41">
        <v>0.247</v>
      </c>
      <c r="D42" s="32"/>
      <c r="E42" s="32"/>
      <c r="F42" s="32"/>
      <c r="G42" s="1">
        <f>$B$5*EXP(C42*1000/$C$5)</f>
        <v>33.580257491086378</v>
      </c>
      <c r="H42" s="1">
        <f t="shared" si="5"/>
        <v>1.0283159322724091</v>
      </c>
      <c r="I42" s="31"/>
      <c r="J42" s="31"/>
      <c r="K42" s="31"/>
      <c r="L42" s="18">
        <f t="shared" si="1"/>
        <v>2.8315932272409139E-2</v>
      </c>
      <c r="M42" s="31"/>
      <c r="N42" s="18"/>
    </row>
    <row r="43" spans="1:14" x14ac:dyDescent="0.25">
      <c r="A43" s="38"/>
      <c r="B43">
        <v>11</v>
      </c>
      <c r="C43" s="41">
        <v>0.26100000000000001</v>
      </c>
      <c r="D43" s="32"/>
      <c r="E43" s="32"/>
      <c r="F43" s="32"/>
      <c r="G43" s="1">
        <f>$B$5*EXP(C43*1000/$C$5)</f>
        <v>35.008993522815125</v>
      </c>
      <c r="H43" s="1">
        <f t="shared" si="5"/>
        <v>1.0720675927481609</v>
      </c>
      <c r="I43" s="31"/>
      <c r="J43" s="31"/>
      <c r="K43" s="31"/>
      <c r="L43" s="18">
        <f t="shared" si="1"/>
        <v>7.206759274816088E-2</v>
      </c>
      <c r="M43" s="31"/>
      <c r="N43" s="18"/>
    </row>
    <row r="44" spans="1:14" x14ac:dyDescent="0.25">
      <c r="A44" s="38"/>
      <c r="B44">
        <v>12</v>
      </c>
      <c r="C44" s="41">
        <v>0.23400000000000001</v>
      </c>
      <c r="D44" s="32"/>
      <c r="E44" s="32"/>
      <c r="F44" s="32"/>
      <c r="G44" s="1">
        <f>$B$5*EXP(C44*1000/$C$5)</f>
        <v>32.305834332912092</v>
      </c>
      <c r="H44" s="1">
        <f t="shared" si="5"/>
        <v>0.98928973843350232</v>
      </c>
      <c r="I44" s="31"/>
      <c r="J44" s="31"/>
      <c r="K44" s="31"/>
      <c r="L44" s="18">
        <f t="shared" si="1"/>
        <v>-1.0710261566497681E-2</v>
      </c>
      <c r="M44" s="31"/>
      <c r="N44" s="18"/>
    </row>
    <row r="45" spans="1:14" x14ac:dyDescent="0.25">
      <c r="A45" s="38"/>
      <c r="B45">
        <v>13</v>
      </c>
      <c r="C45" s="41">
        <v>0.24399999999999999</v>
      </c>
      <c r="D45" s="32"/>
      <c r="E45" s="32"/>
      <c r="F45" s="32"/>
      <c r="G45" s="1">
        <f>$B$5*EXP(C45*1000/$C$5)</f>
        <v>33.281768287520151</v>
      </c>
      <c r="H45" s="1">
        <f t="shared" si="5"/>
        <v>1.0191754066608969</v>
      </c>
      <c r="I45" s="31"/>
      <c r="J45" s="31"/>
      <c r="K45" s="31"/>
      <c r="L45" s="18">
        <f t="shared" si="1"/>
        <v>1.9175406660896899E-2</v>
      </c>
      <c r="M45" s="31"/>
      <c r="N45" s="18"/>
    </row>
    <row r="46" spans="1:14" x14ac:dyDescent="0.25">
      <c r="A46" s="38"/>
      <c r="B46">
        <v>14</v>
      </c>
      <c r="C46" s="41">
        <v>0.249</v>
      </c>
      <c r="D46" s="32"/>
      <c r="E46" s="32"/>
      <c r="F46" s="32"/>
      <c r="G46" s="1">
        <f>$B$5*EXP(C46*1000/$C$5)</f>
        <v>33.780736046593347</v>
      </c>
      <c r="H46" s="1">
        <f t="shared" si="5"/>
        <v>1.0344551136876052</v>
      </c>
      <c r="I46" s="31"/>
      <c r="J46" s="31"/>
      <c r="K46" s="31"/>
      <c r="L46" s="18">
        <f t="shared" si="1"/>
        <v>3.4455113687605232E-2</v>
      </c>
      <c r="M46" s="31"/>
      <c r="N46" s="18"/>
    </row>
    <row r="47" spans="1:14" x14ac:dyDescent="0.25">
      <c r="A47" s="38"/>
      <c r="B47">
        <v>15</v>
      </c>
      <c r="C47" s="41">
        <v>0.23400000000000001</v>
      </c>
      <c r="D47" s="32"/>
      <c r="E47" s="32"/>
      <c r="F47" s="32"/>
      <c r="G47" s="1">
        <f>$B$5*EXP(C47*1000/$C$5)</f>
        <v>32.305834332912092</v>
      </c>
      <c r="H47" s="1">
        <f t="shared" si="5"/>
        <v>0.98928973843350232</v>
      </c>
      <c r="I47" s="31"/>
      <c r="J47" s="31"/>
      <c r="K47" s="31"/>
      <c r="L47" s="18">
        <f t="shared" si="1"/>
        <v>-1.0710261566497681E-2</v>
      </c>
      <c r="M47" s="31"/>
      <c r="N47" s="18"/>
    </row>
    <row r="48" spans="1:14" x14ac:dyDescent="0.25">
      <c r="A48" s="38"/>
      <c r="B48">
        <v>16</v>
      </c>
      <c r="C48" s="41">
        <v>0.23499999999999999</v>
      </c>
      <c r="D48" s="32"/>
      <c r="E48" s="32"/>
      <c r="F48" s="32"/>
      <c r="G48" s="1">
        <f>$B$5*EXP(C48*1000/$C$5)</f>
        <v>32.402125869278962</v>
      </c>
      <c r="H48" s="1">
        <f t="shared" si="5"/>
        <v>0.99223843890178565</v>
      </c>
      <c r="I48" s="31"/>
      <c r="J48" s="31"/>
      <c r="K48" s="31"/>
      <c r="L48" s="18">
        <f t="shared" si="1"/>
        <v>-7.7615610982143535E-3</v>
      </c>
      <c r="M48" s="31"/>
      <c r="N48" s="18"/>
    </row>
    <row r="49" spans="1:14" x14ac:dyDescent="0.25">
      <c r="A49" s="38"/>
      <c r="B49">
        <v>17</v>
      </c>
      <c r="C49" s="41">
        <v>0.23899999999999999</v>
      </c>
      <c r="D49" s="32"/>
      <c r="E49" s="32"/>
      <c r="F49" s="32"/>
      <c r="G49" s="1">
        <f>$B$5*EXP(C49*1000/$C$5)</f>
        <v>32.790170670537741</v>
      </c>
      <c r="H49" s="1">
        <f t="shared" si="5"/>
        <v>1.0041213927974133</v>
      </c>
      <c r="I49" s="31"/>
      <c r="J49" s="31"/>
      <c r="K49" s="31"/>
      <c r="L49" s="18">
        <f t="shared" si="1"/>
        <v>4.1213927974133036E-3</v>
      </c>
      <c r="M49" s="31"/>
      <c r="N49" s="18"/>
    </row>
    <row r="50" spans="1:14" x14ac:dyDescent="0.25">
      <c r="A50" s="38"/>
      <c r="B50">
        <v>18</v>
      </c>
      <c r="C50" s="41">
        <v>0.25</v>
      </c>
      <c r="D50" s="32"/>
      <c r="E50" s="32"/>
      <c r="F50" s="32"/>
      <c r="G50" s="1">
        <f>$B$5*EXP(C50*1000/$C$5)</f>
        <v>33.88142371000454</v>
      </c>
      <c r="H50" s="1">
        <f t="shared" si="5"/>
        <v>1.0375384351450565</v>
      </c>
      <c r="I50" s="31"/>
      <c r="J50" s="31"/>
      <c r="K50" s="31"/>
      <c r="L50" s="18">
        <f t="shared" si="1"/>
        <v>3.7538435145056503E-2</v>
      </c>
      <c r="M50" s="31"/>
      <c r="N50" s="18"/>
    </row>
    <row r="51" spans="1:14" x14ac:dyDescent="0.25">
      <c r="A51" s="38"/>
      <c r="B51">
        <v>19</v>
      </c>
      <c r="C51" s="41">
        <v>0.23400000000000001</v>
      </c>
      <c r="D51" s="32"/>
      <c r="E51" s="32"/>
      <c r="F51" s="32"/>
      <c r="G51" s="1">
        <f>$B$5*EXP(C51*1000/$C$5)</f>
        <v>32.305834332912092</v>
      </c>
      <c r="H51" s="1">
        <f t="shared" si="5"/>
        <v>0.98928973843350232</v>
      </c>
      <c r="I51" s="31"/>
      <c r="J51" s="31"/>
      <c r="K51" s="31"/>
      <c r="L51" s="18">
        <f t="shared" si="1"/>
        <v>-1.0710261566497681E-2</v>
      </c>
      <c r="M51" s="31"/>
      <c r="N51" s="18"/>
    </row>
    <row r="52" spans="1:14" x14ac:dyDescent="0.25">
      <c r="A52" s="38"/>
      <c r="B52">
        <v>20</v>
      </c>
      <c r="C52" s="41">
        <v>0.23</v>
      </c>
      <c r="D52" s="32"/>
      <c r="E52" s="32"/>
      <c r="F52" s="32"/>
      <c r="G52" s="1">
        <f>$B$5*EXP(C52*1000/$C$5)</f>
        <v>31.923521255338581</v>
      </c>
      <c r="H52" s="1">
        <f t="shared" si="5"/>
        <v>0.97758230501405063</v>
      </c>
      <c r="I52" s="31"/>
      <c r="J52" s="31"/>
      <c r="K52" s="31"/>
      <c r="L52" s="18">
        <f t="shared" si="1"/>
        <v>-2.2417694985949366E-2</v>
      </c>
      <c r="M52" s="31"/>
      <c r="N52" s="18"/>
    </row>
    <row r="53" spans="1:14" x14ac:dyDescent="0.25">
      <c r="A53" s="38"/>
      <c r="B53">
        <v>21</v>
      </c>
      <c r="C53" s="41">
        <v>0.24</v>
      </c>
      <c r="D53" s="32"/>
      <c r="E53" s="32"/>
      <c r="F53" s="32"/>
      <c r="G53" s="1">
        <f>$B$5*EXP(C53*1000/$C$5)</f>
        <v>32.88790583128489</v>
      </c>
      <c r="H53" s="1">
        <f t="shared" si="5"/>
        <v>1.0071143008466197</v>
      </c>
      <c r="I53" s="31"/>
      <c r="J53" s="31"/>
      <c r="K53" s="31"/>
      <c r="L53" s="18">
        <f t="shared" si="1"/>
        <v>7.1143008466196811E-3</v>
      </c>
      <c r="M53" s="31"/>
      <c r="N53" s="18"/>
    </row>
    <row r="54" spans="1:14" x14ac:dyDescent="0.25">
      <c r="A54" s="38"/>
      <c r="B54">
        <v>22</v>
      </c>
      <c r="C54" s="41">
        <v>0.22700000000000001</v>
      </c>
      <c r="D54" s="32"/>
      <c r="E54" s="32"/>
      <c r="F54" s="32"/>
      <c r="G54" s="1">
        <f>$B$5*EXP(C54*1000/$C$5)</f>
        <v>31.639758498693116</v>
      </c>
      <c r="H54" s="1">
        <f t="shared" si="5"/>
        <v>0.96889274199561559</v>
      </c>
      <c r="I54" s="31"/>
      <c r="J54" s="31"/>
      <c r="K54" s="31"/>
      <c r="L54" s="18">
        <f t="shared" si="1"/>
        <v>-3.1107258004384408E-2</v>
      </c>
      <c r="M54" s="31"/>
      <c r="N54" s="18"/>
    </row>
    <row r="55" spans="1:14" x14ac:dyDescent="0.25">
      <c r="A55" s="38"/>
      <c r="B55">
        <v>23</v>
      </c>
      <c r="C55" s="41">
        <v>0.221</v>
      </c>
      <c r="D55" s="32"/>
      <c r="E55" s="32"/>
      <c r="F55" s="32"/>
      <c r="G55" s="1">
        <f>$B$5*EXP(C55*1000/$C$5)</f>
        <v>31.07977752173565</v>
      </c>
      <c r="H55" s="1">
        <f t="shared" si="5"/>
        <v>0.95174464953302251</v>
      </c>
      <c r="I55" s="31"/>
      <c r="J55" s="31"/>
      <c r="K55" s="31"/>
      <c r="L55" s="18">
        <f t="shared" si="1"/>
        <v>-4.8255350466977487E-2</v>
      </c>
      <c r="M55" s="31"/>
      <c r="N55" s="18"/>
    </row>
    <row r="56" spans="1:14" x14ac:dyDescent="0.25">
      <c r="A56" s="38"/>
      <c r="B56">
        <v>24</v>
      </c>
      <c r="C56" s="41">
        <v>0.23300000000000001</v>
      </c>
      <c r="D56" s="32"/>
      <c r="E56" s="32"/>
      <c r="F56" s="32"/>
      <c r="G56" s="1">
        <f>$B$5*EXP(C56*1000/$C$5)</f>
        <v>32.209828952460207</v>
      </c>
      <c r="H56" s="1">
        <f t="shared" si="5"/>
        <v>0.98634980081304924</v>
      </c>
      <c r="I56" s="31"/>
      <c r="J56" s="31"/>
      <c r="K56" s="31"/>
      <c r="L56" s="18">
        <f t="shared" si="1"/>
        <v>-1.3650199186950762E-2</v>
      </c>
      <c r="M56" s="31"/>
      <c r="N56" s="18"/>
    </row>
    <row r="57" spans="1:14" x14ac:dyDescent="0.25">
      <c r="A57" s="38"/>
      <c r="B57">
        <v>25</v>
      </c>
      <c r="C57" s="41">
        <v>0.22700000000000001</v>
      </c>
      <c r="D57" s="32"/>
      <c r="E57" s="32"/>
      <c r="F57" s="32"/>
      <c r="G57" s="1">
        <f>$B$5*EXP(C57*1000/$C$5)</f>
        <v>31.639758498693116</v>
      </c>
      <c r="H57" s="1">
        <f t="shared" si="5"/>
        <v>0.96889274199561559</v>
      </c>
      <c r="I57" s="31"/>
      <c r="J57" s="31"/>
      <c r="K57" s="31"/>
      <c r="L57" s="18">
        <f t="shared" si="1"/>
        <v>-3.1107258004384408E-2</v>
      </c>
      <c r="M57" s="31"/>
      <c r="N57" s="18"/>
    </row>
    <row r="58" spans="1:14" x14ac:dyDescent="0.25">
      <c r="A58" s="38">
        <v>3</v>
      </c>
      <c r="B58">
        <v>1</v>
      </c>
      <c r="C58" s="41">
        <v>0.22900000000000001</v>
      </c>
      <c r="D58" s="32">
        <f>MAX(C58:C82)</f>
        <v>0.26700000000000002</v>
      </c>
      <c r="E58" s="32">
        <f>MIN(C58:C82)</f>
        <v>0.219</v>
      </c>
      <c r="F58" s="32">
        <f>D58-E58</f>
        <v>4.8000000000000015E-2</v>
      </c>
      <c r="G58" s="1">
        <f>$B$5*EXP(C58*1000/$C$5)</f>
        <v>31.828652019896488</v>
      </c>
      <c r="H58" s="1">
        <f>G58/AVERAGE($G$33:$G$57)</f>
        <v>0.97467715914631858</v>
      </c>
      <c r="I58" s="31">
        <f>MAX(H58:H82)</f>
        <v>1.0913836080424049</v>
      </c>
      <c r="J58" s="31">
        <f>MIN(H58:H82)</f>
        <v>0.94609632996157533</v>
      </c>
      <c r="K58" s="31">
        <f>I58-J58</f>
        <v>0.14528727808082953</v>
      </c>
      <c r="L58" s="18">
        <f t="shared" si="1"/>
        <v>-2.5322840853681416E-2</v>
      </c>
      <c r="M58" s="31">
        <f>SQRT(SUMSQ(L58:L82))</f>
        <v>0.18446921937628352</v>
      </c>
    </row>
    <row r="59" spans="1:14" x14ac:dyDescent="0.25">
      <c r="A59" s="38"/>
      <c r="B59">
        <v>2</v>
      </c>
      <c r="C59" s="41">
        <v>0.23300000000000001</v>
      </c>
      <c r="D59" s="32"/>
      <c r="E59" s="32"/>
      <c r="F59" s="32"/>
      <c r="G59" s="1">
        <f>$B$5*EXP(C59*1000/$C$5)</f>
        <v>32.209828952460207</v>
      </c>
      <c r="H59" s="1">
        <f t="shared" si="5"/>
        <v>0.98634980081304924</v>
      </c>
      <c r="I59" s="31"/>
      <c r="J59" s="31"/>
      <c r="K59" s="31"/>
      <c r="L59" s="18">
        <f t="shared" si="1"/>
        <v>-1.3650199186950762E-2</v>
      </c>
      <c r="M59" s="31"/>
    </row>
    <row r="60" spans="1:14" x14ac:dyDescent="0.25">
      <c r="A60" s="38"/>
      <c r="B60">
        <v>3</v>
      </c>
      <c r="C60" s="41">
        <v>0.23699999999999999</v>
      </c>
      <c r="D60" s="32"/>
      <c r="E60" s="32"/>
      <c r="F60" s="32"/>
      <c r="G60" s="1">
        <f>$B$5*EXP(C60*1000/$C$5)</f>
        <v>32.595570823992375</v>
      </c>
      <c r="H60" s="1">
        <f t="shared" si="5"/>
        <v>0.99816223293470274</v>
      </c>
      <c r="I60" s="31"/>
      <c r="J60" s="31"/>
      <c r="K60" s="31"/>
      <c r="L60" s="18">
        <f t="shared" si="1"/>
        <v>-1.8377670652972578E-3</v>
      </c>
      <c r="M60" s="31"/>
    </row>
    <row r="61" spans="1:14" x14ac:dyDescent="0.25">
      <c r="A61" s="38"/>
      <c r="B61">
        <v>4</v>
      </c>
      <c r="C61" s="41">
        <v>0.23799999999999999</v>
      </c>
      <c r="D61" s="32"/>
      <c r="E61" s="32"/>
      <c r="F61" s="32"/>
      <c r="G61" s="1">
        <f>$B$5*EXP(C61*1000/$C$5)</f>
        <v>32.692725955819448</v>
      </c>
      <c r="H61" s="1">
        <f t="shared" si="5"/>
        <v>1.0011373789706235</v>
      </c>
      <c r="I61" s="31"/>
      <c r="J61" s="31"/>
      <c r="K61" s="31"/>
      <c r="L61" s="18">
        <f t="shared" si="1"/>
        <v>1.1373789706234927E-3</v>
      </c>
      <c r="M61" s="31"/>
    </row>
    <row r="62" spans="1:14" x14ac:dyDescent="0.25">
      <c r="A62" s="38"/>
      <c r="B62">
        <v>5</v>
      </c>
      <c r="C62" s="41">
        <v>0.23499999999999999</v>
      </c>
      <c r="D62" s="32"/>
      <c r="E62" s="32"/>
      <c r="F62" s="32"/>
      <c r="G62" s="1">
        <f>$B$5*EXP(C62*1000/$C$5)</f>
        <v>32.402125869278962</v>
      </c>
      <c r="H62" s="1">
        <f t="shared" si="5"/>
        <v>0.99223843890178565</v>
      </c>
      <c r="I62" s="31"/>
      <c r="J62" s="31"/>
      <c r="K62" s="31"/>
      <c r="L62" s="18">
        <f t="shared" si="1"/>
        <v>-7.7615610982143535E-3</v>
      </c>
      <c r="M62" s="31"/>
    </row>
    <row r="63" spans="1:14" x14ac:dyDescent="0.25">
      <c r="A63" s="38"/>
      <c r="B63">
        <v>6</v>
      </c>
      <c r="C63" s="41">
        <v>0.23899999999999999</v>
      </c>
      <c r="D63" s="32"/>
      <c r="E63" s="32"/>
      <c r="F63" s="32"/>
      <c r="G63" s="1">
        <f>$B$5*EXP(C63*1000/$C$5)</f>
        <v>32.790170670537741</v>
      </c>
      <c r="H63" s="1">
        <f t="shared" si="5"/>
        <v>1.0041213927974133</v>
      </c>
      <c r="I63" s="31"/>
      <c r="J63" s="31"/>
      <c r="K63" s="31"/>
      <c r="L63" s="18">
        <f t="shared" si="1"/>
        <v>4.1213927974133036E-3</v>
      </c>
      <c r="M63" s="31"/>
    </row>
    <row r="64" spans="1:14" x14ac:dyDescent="0.25">
      <c r="A64" s="38"/>
      <c r="B64">
        <v>7</v>
      </c>
      <c r="C64" s="41">
        <v>0.254</v>
      </c>
      <c r="D64" s="32"/>
      <c r="E64" s="32"/>
      <c r="F64" s="32"/>
      <c r="G64" s="1">
        <f>$B$5*EXP(C64*1000/$C$5)</f>
        <v>34.287184442585932</v>
      </c>
      <c r="H64" s="1">
        <f t="shared" si="5"/>
        <v>1.0499638975202252</v>
      </c>
      <c r="I64" s="31"/>
      <c r="J64" s="31"/>
      <c r="K64" s="31"/>
      <c r="L64" s="18">
        <f t="shared" si="1"/>
        <v>4.9963897520225231E-2</v>
      </c>
      <c r="M64" s="31"/>
    </row>
    <row r="65" spans="1:13" x14ac:dyDescent="0.25">
      <c r="A65" s="38"/>
      <c r="B65">
        <v>8</v>
      </c>
      <c r="C65" s="41">
        <v>0.23499999999999999</v>
      </c>
      <c r="D65" s="32"/>
      <c r="E65" s="32"/>
      <c r="F65" s="32"/>
      <c r="G65" s="1">
        <f>$B$5*EXP(C65*1000/$C$5)</f>
        <v>32.402125869278962</v>
      </c>
      <c r="H65" s="1">
        <f t="shared" si="5"/>
        <v>0.99223843890178565</v>
      </c>
      <c r="I65" s="31"/>
      <c r="J65" s="31"/>
      <c r="K65" s="31"/>
      <c r="L65" s="18">
        <f t="shared" si="1"/>
        <v>-7.7615610982143535E-3</v>
      </c>
      <c r="M65" s="31"/>
    </row>
    <row r="66" spans="1:13" x14ac:dyDescent="0.25">
      <c r="A66" s="38"/>
      <c r="B66">
        <v>9</v>
      </c>
      <c r="C66" s="41">
        <v>0.24</v>
      </c>
      <c r="D66" s="32"/>
      <c r="E66" s="32"/>
      <c r="F66" s="32"/>
      <c r="G66" s="1">
        <f>$B$5*EXP(C66*1000/$C$5)</f>
        <v>32.88790583128489</v>
      </c>
      <c r="H66" s="1">
        <f t="shared" si="5"/>
        <v>1.0071143008466197</v>
      </c>
      <c r="I66" s="31"/>
      <c r="J66" s="31"/>
      <c r="K66" s="31"/>
      <c r="L66" s="18">
        <f t="shared" si="1"/>
        <v>7.1143008466196811E-3</v>
      </c>
      <c r="M66" s="31"/>
    </row>
    <row r="67" spans="1:13" x14ac:dyDescent="0.25">
      <c r="A67" s="38"/>
      <c r="B67">
        <v>10</v>
      </c>
      <c r="C67" s="41">
        <v>0.25600000000000001</v>
      </c>
      <c r="D67" s="32"/>
      <c r="E67" s="32"/>
      <c r="F67" s="32"/>
      <c r="G67" s="1">
        <f>$B$5*EXP(C67*1000/$C$5)</f>
        <v>34.491883445006479</v>
      </c>
      <c r="H67" s="1">
        <f t="shared" si="5"/>
        <v>1.0562323201362576</v>
      </c>
      <c r="I67" s="31"/>
      <c r="J67" s="31"/>
      <c r="K67" s="31"/>
      <c r="L67" s="18">
        <f t="shared" si="1"/>
        <v>5.6232320136257563E-2</v>
      </c>
      <c r="M67" s="31"/>
    </row>
    <row r="68" spans="1:13" x14ac:dyDescent="0.25">
      <c r="A68" s="38"/>
      <c r="B68">
        <v>11</v>
      </c>
      <c r="C68" s="41">
        <v>0.26600000000000001</v>
      </c>
      <c r="D68" s="32"/>
      <c r="E68" s="32"/>
      <c r="F68" s="32"/>
      <c r="G68" s="1">
        <f>$B$5*EXP(C68*1000/$C$5)</f>
        <v>35.533856231267947</v>
      </c>
      <c r="H68" s="1">
        <f t="shared" si="5"/>
        <v>1.0881402713302399</v>
      </c>
      <c r="I68" s="31"/>
      <c r="J68" s="31"/>
      <c r="K68" s="31"/>
      <c r="L68" s="18">
        <f t="shared" si="1"/>
        <v>8.8140271330239939E-2</v>
      </c>
      <c r="M68" s="31"/>
    </row>
    <row r="69" spans="1:13" x14ac:dyDescent="0.25">
      <c r="A69" s="38"/>
      <c r="B69">
        <v>12</v>
      </c>
      <c r="C69" s="41">
        <v>0.23699999999999999</v>
      </c>
      <c r="D69" s="32"/>
      <c r="E69" s="32"/>
      <c r="F69" s="32"/>
      <c r="G69" s="1">
        <f>$B$5*EXP(C69*1000/$C$5)</f>
        <v>32.595570823992375</v>
      </c>
      <c r="H69" s="1">
        <f t="shared" si="5"/>
        <v>0.99816223293470274</v>
      </c>
      <c r="I69" s="31"/>
      <c r="J69" s="31"/>
      <c r="K69" s="31"/>
      <c r="L69" s="18">
        <f t="shared" si="1"/>
        <v>-1.8377670652972578E-3</v>
      </c>
      <c r="M69" s="31"/>
    </row>
    <row r="70" spans="1:13" x14ac:dyDescent="0.25">
      <c r="A70" s="38"/>
      <c r="B70">
        <v>13</v>
      </c>
      <c r="C70" s="41">
        <v>0.249</v>
      </c>
      <c r="D70" s="32"/>
      <c r="E70" s="32"/>
      <c r="F70" s="32"/>
      <c r="G70" s="1">
        <f>$B$5*EXP(C70*1000/$C$5)</f>
        <v>33.780736046593347</v>
      </c>
      <c r="H70" s="1">
        <f t="shared" si="5"/>
        <v>1.0344551136876052</v>
      </c>
      <c r="I70" s="31"/>
      <c r="J70" s="31"/>
      <c r="K70" s="31"/>
      <c r="L70" s="18">
        <f t="shared" si="1"/>
        <v>3.4455113687605232E-2</v>
      </c>
      <c r="M70" s="31"/>
    </row>
    <row r="71" spans="1:13" x14ac:dyDescent="0.25">
      <c r="A71" s="38"/>
      <c r="B71">
        <v>14</v>
      </c>
      <c r="C71" s="41">
        <v>0.26700000000000002</v>
      </c>
      <c r="D71" s="32"/>
      <c r="E71" s="32"/>
      <c r="F71" s="32"/>
      <c r="G71" s="1">
        <f>$B$5*EXP(C71*1000/$C$5)</f>
        <v>35.639769286299696</v>
      </c>
      <c r="H71" s="1">
        <f t="shared" si="5"/>
        <v>1.0913836080424049</v>
      </c>
      <c r="I71" s="31"/>
      <c r="J71" s="31"/>
      <c r="K71" s="31"/>
      <c r="L71" s="18">
        <f t="shared" si="1"/>
        <v>9.1383608042404862E-2</v>
      </c>
      <c r="M71" s="31"/>
    </row>
    <row r="72" spans="1:13" x14ac:dyDescent="0.25">
      <c r="A72" s="38"/>
      <c r="B72">
        <v>15</v>
      </c>
      <c r="C72" s="41">
        <v>0.23400000000000001</v>
      </c>
      <c r="D72" s="32"/>
      <c r="E72" s="32"/>
      <c r="F72" s="32"/>
      <c r="G72" s="1">
        <f>$B$5*EXP(C72*1000/$C$5)</f>
        <v>32.305834332912092</v>
      </c>
      <c r="H72" s="1">
        <f t="shared" si="5"/>
        <v>0.98928973843350232</v>
      </c>
      <c r="I72" s="31"/>
      <c r="J72" s="31"/>
      <c r="K72" s="31"/>
      <c r="L72" s="18">
        <f t="shared" si="1"/>
        <v>-1.0710261566497681E-2</v>
      </c>
      <c r="M72" s="31"/>
    </row>
    <row r="73" spans="1:13" x14ac:dyDescent="0.25">
      <c r="A73" s="38"/>
      <c r="B73">
        <v>16</v>
      </c>
      <c r="C73" s="41">
        <v>0.24399999999999999</v>
      </c>
      <c r="D73" s="32"/>
      <c r="E73" s="32"/>
      <c r="F73" s="32"/>
      <c r="G73" s="1">
        <f>$B$5*EXP(C73*1000/$C$5)</f>
        <v>33.281768287520151</v>
      </c>
      <c r="H73" s="1">
        <f t="shared" si="5"/>
        <v>1.0191754066608969</v>
      </c>
      <c r="I73" s="31"/>
      <c r="J73" s="31"/>
      <c r="K73" s="31"/>
      <c r="L73" s="18">
        <f t="shared" ref="L73:L82" si="6">H73-1</f>
        <v>1.9175406660896899E-2</v>
      </c>
      <c r="M73" s="31"/>
    </row>
    <row r="74" spans="1:13" x14ac:dyDescent="0.25">
      <c r="A74" s="38"/>
      <c r="B74">
        <v>17</v>
      </c>
      <c r="C74" s="41">
        <v>0.23899999999999999</v>
      </c>
      <c r="D74" s="32"/>
      <c r="E74" s="32"/>
      <c r="F74" s="32"/>
      <c r="G74" s="1">
        <f>$B$5*EXP(C74*1000/$C$5)</f>
        <v>32.790170670537741</v>
      </c>
      <c r="H74" s="1">
        <f t="shared" si="5"/>
        <v>1.0041213927974133</v>
      </c>
      <c r="I74" s="31"/>
      <c r="J74" s="31"/>
      <c r="K74" s="31"/>
      <c r="L74" s="18">
        <f t="shared" si="6"/>
        <v>4.1213927974133036E-3</v>
      </c>
      <c r="M74" s="31"/>
    </row>
    <row r="75" spans="1:13" x14ac:dyDescent="0.25">
      <c r="A75" s="38"/>
      <c r="B75">
        <v>18</v>
      </c>
      <c r="C75" s="41">
        <v>0.255</v>
      </c>
      <c r="D75" s="32"/>
      <c r="E75" s="32"/>
      <c r="F75" s="32"/>
      <c r="G75" s="1">
        <f>$B$5*EXP(C75*1000/$C$5)</f>
        <v>34.389381638103259</v>
      </c>
      <c r="H75" s="1">
        <f t="shared" si="5"/>
        <v>1.0530934448267617</v>
      </c>
      <c r="I75" s="31"/>
      <c r="J75" s="31"/>
      <c r="K75" s="31"/>
      <c r="L75" s="18">
        <f t="shared" si="6"/>
        <v>5.3093444826761704E-2</v>
      </c>
      <c r="M75" s="31"/>
    </row>
    <row r="76" spans="1:13" x14ac:dyDescent="0.25">
      <c r="A76" s="38"/>
      <c r="B76">
        <v>19</v>
      </c>
      <c r="C76" s="41">
        <v>0.23499999999999999</v>
      </c>
      <c r="D76" s="32"/>
      <c r="E76" s="32"/>
      <c r="F76" s="32"/>
      <c r="G76" s="1">
        <f>$B$5*EXP(C76*1000/$C$5)</f>
        <v>32.402125869278962</v>
      </c>
      <c r="H76" s="1">
        <f t="shared" si="5"/>
        <v>0.99223843890178565</v>
      </c>
      <c r="I76" s="31"/>
      <c r="J76" s="31"/>
      <c r="K76" s="31"/>
      <c r="L76" s="18">
        <f t="shared" si="6"/>
        <v>-7.7615610982143535E-3</v>
      </c>
      <c r="M76" s="31"/>
    </row>
    <row r="77" spans="1:13" x14ac:dyDescent="0.25">
      <c r="A77" s="38"/>
      <c r="B77">
        <v>20</v>
      </c>
      <c r="C77" s="41">
        <v>0.24399999999999999</v>
      </c>
      <c r="D77" s="32"/>
      <c r="E77" s="32"/>
      <c r="F77" s="32"/>
      <c r="G77" s="1">
        <f>$B$5*EXP(C77*1000/$C$5)</f>
        <v>33.281768287520151</v>
      </c>
      <c r="H77" s="1">
        <f t="shared" si="5"/>
        <v>1.0191754066608969</v>
      </c>
      <c r="I77" s="31"/>
      <c r="J77" s="31"/>
      <c r="K77" s="31"/>
      <c r="L77" s="18">
        <f t="shared" si="6"/>
        <v>1.9175406660896899E-2</v>
      </c>
      <c r="M77" s="31"/>
    </row>
    <row r="78" spans="1:13" x14ac:dyDescent="0.25">
      <c r="A78" s="38"/>
      <c r="B78">
        <v>21</v>
      </c>
      <c r="C78" s="41">
        <v>0.253</v>
      </c>
      <c r="D78" s="32"/>
      <c r="E78" s="32"/>
      <c r="F78" s="32"/>
      <c r="G78" s="1">
        <f>$B$5*EXP(C78*1000/$C$5)</f>
        <v>34.185290953220743</v>
      </c>
      <c r="H78" s="1">
        <f t="shared" si="5"/>
        <v>1.0468436504960068</v>
      </c>
      <c r="I78" s="31"/>
      <c r="J78" s="31"/>
      <c r="K78" s="31"/>
      <c r="L78" s="18">
        <f t="shared" si="6"/>
        <v>4.6843650496006806E-2</v>
      </c>
      <c r="M78" s="31"/>
    </row>
    <row r="79" spans="1:13" x14ac:dyDescent="0.25">
      <c r="A79" s="38"/>
      <c r="B79">
        <v>22</v>
      </c>
      <c r="C79" s="41">
        <v>0.219</v>
      </c>
      <c r="D79" s="32"/>
      <c r="E79" s="32"/>
      <c r="F79" s="32"/>
      <c r="G79" s="1">
        <f>$B$5*EXP(C79*1000/$C$5)</f>
        <v>30.895328346488508</v>
      </c>
      <c r="H79" s="1">
        <f t="shared" si="5"/>
        <v>0.94609632996157533</v>
      </c>
      <c r="I79" s="31"/>
      <c r="J79" s="31"/>
      <c r="K79" s="31"/>
      <c r="L79" s="18">
        <f t="shared" si="6"/>
        <v>-5.3903670038424667E-2</v>
      </c>
      <c r="M79" s="31"/>
    </row>
    <row r="80" spans="1:13" x14ac:dyDescent="0.25">
      <c r="A80" s="38"/>
      <c r="B80">
        <v>23</v>
      </c>
      <c r="C80" s="41">
        <v>0.22800000000000001</v>
      </c>
      <c r="D80" s="32"/>
      <c r="E80" s="32"/>
      <c r="F80" s="32"/>
      <c r="G80" s="1">
        <f>$B$5*EXP(C80*1000/$C$5)</f>
        <v>31.734064713623837</v>
      </c>
      <c r="H80" s="1">
        <f t="shared" si="5"/>
        <v>0.97178064669233533</v>
      </c>
      <c r="I80" s="31"/>
      <c r="J80" s="31"/>
      <c r="K80" s="31"/>
      <c r="L80" s="18">
        <f t="shared" si="6"/>
        <v>-2.8219353307664674E-2</v>
      </c>
      <c r="M80" s="31"/>
    </row>
    <row r="81" spans="1:13" x14ac:dyDescent="0.25">
      <c r="A81" s="38"/>
      <c r="B81">
        <v>24</v>
      </c>
      <c r="C81" s="41">
        <v>0.23100000000000001</v>
      </c>
      <c r="D81" s="32"/>
      <c r="E81" s="32"/>
      <c r="F81" s="32"/>
      <c r="G81" s="1">
        <f>$B$5*EXP(C81*1000/$C$5)</f>
        <v>32.018673260274902</v>
      </c>
      <c r="H81" s="1">
        <f t="shared" si="5"/>
        <v>0.98049611002848958</v>
      </c>
      <c r="I81" s="31"/>
      <c r="J81" s="31"/>
      <c r="K81" s="31"/>
      <c r="L81" s="18">
        <f t="shared" si="6"/>
        <v>-1.9503889971510424E-2</v>
      </c>
      <c r="M81" s="31"/>
    </row>
    <row r="82" spans="1:13" x14ac:dyDescent="0.25">
      <c r="A82" s="38"/>
      <c r="B82">
        <v>25</v>
      </c>
      <c r="C82" s="41">
        <v>0.23899999999999999</v>
      </c>
      <c r="D82" s="32"/>
      <c r="E82" s="32"/>
      <c r="F82" s="32"/>
      <c r="G82" s="1">
        <f>$B$5*EXP(C82*1000/$C$5)</f>
        <v>32.790170670537741</v>
      </c>
      <c r="H82" s="1">
        <f t="shared" si="5"/>
        <v>1.0041213927974133</v>
      </c>
      <c r="I82" s="31"/>
      <c r="J82" s="31"/>
      <c r="K82" s="31"/>
      <c r="L82" s="18">
        <f t="shared" si="6"/>
        <v>4.1213927974133036E-3</v>
      </c>
      <c r="M82" s="31"/>
    </row>
  </sheetData>
  <mergeCells count="28">
    <mergeCell ref="A8:A32"/>
    <mergeCell ref="A33:A57"/>
    <mergeCell ref="A58:A82"/>
    <mergeCell ref="V8:V32"/>
    <mergeCell ref="R8:R32"/>
    <mergeCell ref="S8:S32"/>
    <mergeCell ref="T8:T32"/>
    <mergeCell ref="M8:M32"/>
    <mergeCell ref="M33:M57"/>
    <mergeCell ref="M58:M82"/>
    <mergeCell ref="D58:D82"/>
    <mergeCell ref="E58:E82"/>
    <mergeCell ref="F58:F82"/>
    <mergeCell ref="I58:I82"/>
    <mergeCell ref="J58:J82"/>
    <mergeCell ref="K58:K82"/>
    <mergeCell ref="D33:D57"/>
    <mergeCell ref="E33:E57"/>
    <mergeCell ref="F33:F57"/>
    <mergeCell ref="I33:I57"/>
    <mergeCell ref="J33:J57"/>
    <mergeCell ref="K33:K57"/>
    <mergeCell ref="K8:K32"/>
    <mergeCell ref="D8:D32"/>
    <mergeCell ref="E8:E32"/>
    <mergeCell ref="F8:F32"/>
    <mergeCell ref="I8:I32"/>
    <mergeCell ref="J8:J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opLeftCell="A13" zoomScale="85" zoomScaleNormal="85" workbookViewId="0">
      <selection activeCell="P35" sqref="P35"/>
    </sheetView>
  </sheetViews>
  <sheetFormatPr defaultRowHeight="15" x14ac:dyDescent="0.25"/>
  <cols>
    <col min="9" max="9" width="8.28515625" customWidth="1"/>
    <col min="10" max="10" width="22.85546875" customWidth="1"/>
    <col min="11" max="11" width="18" bestFit="1" customWidth="1"/>
    <col min="12" max="12" width="17.5703125" bestFit="1" customWidth="1"/>
    <col min="13" max="13" width="14.5703125" bestFit="1" customWidth="1"/>
    <col min="14" max="14" width="18.5703125" bestFit="1" customWidth="1"/>
    <col min="15" max="15" width="12" bestFit="1" customWidth="1"/>
    <col min="16" max="16" width="20.140625" bestFit="1" customWidth="1"/>
    <col min="17" max="17" width="12" bestFit="1" customWidth="1"/>
    <col min="18" max="18" width="12.7109375" bestFit="1" customWidth="1"/>
  </cols>
  <sheetData>
    <row r="1" spans="1:11" x14ac:dyDescent="0.25">
      <c r="B1" s="33" t="s">
        <v>54</v>
      </c>
      <c r="C1" s="33"/>
      <c r="D1" s="33"/>
      <c r="E1" s="33"/>
      <c r="F1" s="33"/>
      <c r="G1" s="33"/>
      <c r="H1" s="33"/>
      <c r="J1" s="8"/>
    </row>
    <row r="2" spans="1:11" x14ac:dyDescent="0.25">
      <c r="B2">
        <v>8</v>
      </c>
      <c r="C2">
        <f>B2+8</f>
        <v>16</v>
      </c>
      <c r="D2">
        <f t="shared" ref="D2:H2" si="0">C2+8</f>
        <v>24</v>
      </c>
      <c r="E2">
        <f t="shared" si="0"/>
        <v>32</v>
      </c>
      <c r="F2">
        <f t="shared" si="0"/>
        <v>40</v>
      </c>
      <c r="G2">
        <f t="shared" si="0"/>
        <v>48</v>
      </c>
      <c r="H2">
        <f t="shared" si="0"/>
        <v>56</v>
      </c>
      <c r="J2" s="8"/>
    </row>
    <row r="3" spans="1:11" x14ac:dyDescent="0.25">
      <c r="A3">
        <v>35</v>
      </c>
      <c r="B3" s="1">
        <v>1.0063701088360615</v>
      </c>
      <c r="C3" s="1"/>
      <c r="D3" s="1">
        <v>1.0692689983848507</v>
      </c>
      <c r="E3" s="1"/>
      <c r="F3" s="1">
        <v>1.0429730267861661</v>
      </c>
      <c r="G3" s="1"/>
      <c r="H3" s="1">
        <v>0.98571414770600407</v>
      </c>
    </row>
    <row r="4" spans="1:11" x14ac:dyDescent="0.25">
      <c r="A4">
        <v>30</v>
      </c>
      <c r="B4" s="1"/>
      <c r="C4" s="1">
        <v>1.0409067070093221</v>
      </c>
      <c r="D4" s="1"/>
      <c r="E4" s="1">
        <v>1.0557402218608951</v>
      </c>
      <c r="F4" s="1"/>
      <c r="G4" s="1">
        <v>1.0276719977365469</v>
      </c>
      <c r="H4" s="1"/>
    </row>
    <row r="5" spans="1:11" x14ac:dyDescent="0.25">
      <c r="A5">
        <v>25</v>
      </c>
      <c r="B5" s="1">
        <v>0.9857659649939069</v>
      </c>
      <c r="C5" s="1"/>
      <c r="D5" s="1">
        <v>1.0297980980712016</v>
      </c>
      <c r="E5" s="1"/>
      <c r="F5" s="1">
        <v>1.0043629424665883</v>
      </c>
      <c r="G5" s="1"/>
      <c r="H5" s="1">
        <v>0.98758668230126856</v>
      </c>
    </row>
    <row r="6" spans="1:11" x14ac:dyDescent="0.25">
      <c r="A6">
        <v>20</v>
      </c>
      <c r="B6" s="1"/>
      <c r="C6" s="1">
        <v>0.99747980097037725</v>
      </c>
      <c r="D6" s="1"/>
      <c r="E6" s="1">
        <v>1.0214918750781736</v>
      </c>
      <c r="F6" s="1"/>
      <c r="G6" s="1">
        <v>1.0001435444417004</v>
      </c>
      <c r="H6" s="1"/>
    </row>
    <row r="7" spans="1:11" x14ac:dyDescent="0.25">
      <c r="A7">
        <v>15</v>
      </c>
      <c r="B7" s="1">
        <v>0.98593707539817343</v>
      </c>
      <c r="C7" s="1"/>
      <c r="D7" s="1">
        <v>1.0084429436880831</v>
      </c>
      <c r="E7" s="1"/>
      <c r="F7" s="1">
        <v>1.0004725097913194</v>
      </c>
      <c r="G7" s="1"/>
      <c r="H7" s="1">
        <v>0.95583026467111099</v>
      </c>
    </row>
    <row r="8" spans="1:11" x14ac:dyDescent="0.25">
      <c r="A8">
        <v>10</v>
      </c>
      <c r="B8" s="1"/>
      <c r="C8" s="1">
        <v>0.98760497541123915</v>
      </c>
      <c r="D8" s="1"/>
      <c r="E8" s="1">
        <v>0.99445536914349064</v>
      </c>
      <c r="F8" s="1"/>
      <c r="G8" s="1">
        <v>0.98660532625619346</v>
      </c>
      <c r="H8" s="1"/>
    </row>
    <row r="9" spans="1:11" x14ac:dyDescent="0.25">
      <c r="A9">
        <v>5</v>
      </c>
      <c r="B9" s="1">
        <v>0.98800520667994363</v>
      </c>
      <c r="C9" s="1"/>
      <c r="D9" s="1">
        <v>0.99802269060613391</v>
      </c>
      <c r="E9" s="1"/>
      <c r="F9" s="1">
        <v>0.98756926173066262</v>
      </c>
      <c r="G9" s="1"/>
      <c r="H9" s="1">
        <v>0.95204977505419064</v>
      </c>
    </row>
    <row r="11" spans="1:11" x14ac:dyDescent="0.25">
      <c r="B11" s="33" t="s">
        <v>32</v>
      </c>
      <c r="C11" s="33"/>
      <c r="D11" s="33"/>
      <c r="E11" s="33"/>
      <c r="F11" s="33"/>
      <c r="G11" s="33"/>
      <c r="H11" s="33"/>
      <c r="J11" t="s">
        <v>37</v>
      </c>
    </row>
    <row r="12" spans="1:11" ht="15.75" thickBot="1" x14ac:dyDescent="0.3">
      <c r="B12">
        <v>8</v>
      </c>
      <c r="C12">
        <f>B12+8</f>
        <v>16</v>
      </c>
      <c r="D12">
        <f t="shared" ref="D12:H12" si="1">C12+8</f>
        <v>24</v>
      </c>
      <c r="E12">
        <f t="shared" si="1"/>
        <v>32</v>
      </c>
      <c r="F12">
        <f t="shared" si="1"/>
        <v>40</v>
      </c>
      <c r="G12">
        <f t="shared" si="1"/>
        <v>48</v>
      </c>
      <c r="H12">
        <f t="shared" si="1"/>
        <v>56</v>
      </c>
    </row>
    <row r="13" spans="1:11" x14ac:dyDescent="0.25">
      <c r="A13" s="2">
        <f>35</f>
        <v>35</v>
      </c>
      <c r="B13" s="19">
        <f>$K$27+$K$28*B$12+$K$29*B$12^2+$K$30*$A13^2</f>
        <v>1.022244713272195</v>
      </c>
      <c r="C13" s="19">
        <f t="shared" ref="C13:H19" si="2">$K$27+$K$28*C$12+$K$29*C$12^2+$K$30*$A13^2</f>
        <v>1.0427470302858881</v>
      </c>
      <c r="D13" s="19">
        <f t="shared" si="2"/>
        <v>1.0537100025001997</v>
      </c>
      <c r="E13" s="19">
        <f t="shared" si="2"/>
        <v>1.0551336299151302</v>
      </c>
      <c r="F13" s="19">
        <f t="shared" si="2"/>
        <v>1.0470179125306793</v>
      </c>
      <c r="G13" s="19">
        <f t="shared" si="2"/>
        <v>1.0293628503468473</v>
      </c>
      <c r="H13" s="19">
        <f t="shared" si="2"/>
        <v>1.0021684433636338</v>
      </c>
      <c r="J13" s="20" t="s">
        <v>38</v>
      </c>
      <c r="K13" s="20"/>
    </row>
    <row r="14" spans="1:11" x14ac:dyDescent="0.25">
      <c r="A14" s="2">
        <f>A13-5</f>
        <v>30</v>
      </c>
      <c r="B14" s="19">
        <f t="shared" ref="B14:B19" si="3">$K$27+$K$28*B$12+$K$29*B$12^2+$K$30*$A14^2</f>
        <v>1.0081443957381055</v>
      </c>
      <c r="C14" s="19">
        <f t="shared" si="2"/>
        <v>1.0286467127517984</v>
      </c>
      <c r="D14" s="19">
        <f t="shared" si="2"/>
        <v>1.0396096849661101</v>
      </c>
      <c r="E14" s="19">
        <f t="shared" si="2"/>
        <v>1.0410333123810405</v>
      </c>
      <c r="F14" s="19">
        <f t="shared" si="2"/>
        <v>1.0329175949965896</v>
      </c>
      <c r="G14" s="19">
        <f t="shared" si="2"/>
        <v>1.0152625328127576</v>
      </c>
      <c r="H14" s="19">
        <f t="shared" si="2"/>
        <v>0.98806812582954417</v>
      </c>
      <c r="J14" s="8" t="s">
        <v>39</v>
      </c>
      <c r="K14" s="8">
        <v>0.92774811358734222</v>
      </c>
    </row>
    <row r="15" spans="1:11" x14ac:dyDescent="0.25">
      <c r="A15" s="2">
        <f t="shared" ref="A15:A19" si="4">A14-5</f>
        <v>25</v>
      </c>
      <c r="B15" s="19">
        <f t="shared" si="3"/>
        <v>0.99621335782464504</v>
      </c>
      <c r="C15" s="19">
        <f t="shared" si="2"/>
        <v>1.0167156748383379</v>
      </c>
      <c r="D15" s="19">
        <f t="shared" si="2"/>
        <v>1.0276786470526496</v>
      </c>
      <c r="E15" s="19">
        <f t="shared" si="2"/>
        <v>1.02910227446758</v>
      </c>
      <c r="F15" s="19">
        <f t="shared" si="2"/>
        <v>1.0209865570831291</v>
      </c>
      <c r="G15" s="19">
        <f t="shared" si="2"/>
        <v>1.0033314948992971</v>
      </c>
      <c r="H15" s="19">
        <f t="shared" si="2"/>
        <v>0.97613708791608378</v>
      </c>
      <c r="J15" s="8" t="s">
        <v>40</v>
      </c>
      <c r="K15" s="8">
        <v>0.86071656226487203</v>
      </c>
    </row>
    <row r="16" spans="1:11" x14ac:dyDescent="0.25">
      <c r="A16" s="2">
        <f t="shared" si="4"/>
        <v>20</v>
      </c>
      <c r="B16" s="19">
        <f t="shared" si="3"/>
        <v>0.98645159953181372</v>
      </c>
      <c r="C16" s="19">
        <f t="shared" si="2"/>
        <v>1.0069539165455068</v>
      </c>
      <c r="D16" s="19">
        <f t="shared" si="2"/>
        <v>1.0179168887598185</v>
      </c>
      <c r="E16" s="19">
        <f t="shared" si="2"/>
        <v>1.0193405161747489</v>
      </c>
      <c r="F16" s="19">
        <f t="shared" si="2"/>
        <v>1.011224798790298</v>
      </c>
      <c r="G16" s="19">
        <f t="shared" si="2"/>
        <v>0.99356973660646586</v>
      </c>
      <c r="H16" s="19">
        <f t="shared" si="2"/>
        <v>0.96637532962325245</v>
      </c>
      <c r="J16" s="8" t="s">
        <v>41</v>
      </c>
      <c r="K16" s="8">
        <v>0.84081892830271088</v>
      </c>
    </row>
    <row r="17" spans="1:18" x14ac:dyDescent="0.25">
      <c r="A17" s="2">
        <f t="shared" si="4"/>
        <v>15</v>
      </c>
      <c r="B17" s="19">
        <f t="shared" si="3"/>
        <v>0.97885912085961169</v>
      </c>
      <c r="C17" s="19">
        <f t="shared" si="2"/>
        <v>0.99936143787330467</v>
      </c>
      <c r="D17" s="19">
        <f t="shared" si="2"/>
        <v>1.0103244100876163</v>
      </c>
      <c r="E17" s="19">
        <f t="shared" si="2"/>
        <v>1.0117480375025467</v>
      </c>
      <c r="F17" s="19">
        <f t="shared" si="2"/>
        <v>1.0036323201180959</v>
      </c>
      <c r="G17" s="19">
        <f t="shared" si="2"/>
        <v>0.98597725793426383</v>
      </c>
      <c r="H17" s="19">
        <f t="shared" si="2"/>
        <v>0.95878285095105042</v>
      </c>
      <c r="J17" s="8" t="s">
        <v>2</v>
      </c>
      <c r="K17" s="8">
        <v>1.1211290007400282E-2</v>
      </c>
    </row>
    <row r="18" spans="1:18" ht="15.75" thickBot="1" x14ac:dyDescent="0.3">
      <c r="A18" s="2">
        <f t="shared" si="4"/>
        <v>10</v>
      </c>
      <c r="B18" s="19">
        <f t="shared" si="3"/>
        <v>0.97343592180803873</v>
      </c>
      <c r="C18" s="19">
        <f t="shared" si="2"/>
        <v>0.99393823882173171</v>
      </c>
      <c r="D18" s="19">
        <f t="shared" si="2"/>
        <v>1.0049012110360434</v>
      </c>
      <c r="E18" s="19">
        <f t="shared" si="2"/>
        <v>1.0063248384509738</v>
      </c>
      <c r="F18" s="19">
        <f t="shared" si="2"/>
        <v>0.99820912106652293</v>
      </c>
      <c r="G18" s="19">
        <f t="shared" si="2"/>
        <v>0.98055405888269087</v>
      </c>
      <c r="H18" s="19">
        <f t="shared" si="2"/>
        <v>0.95335965189947747</v>
      </c>
      <c r="J18" s="9" t="s">
        <v>42</v>
      </c>
      <c r="K18" s="9">
        <v>25</v>
      </c>
    </row>
    <row r="19" spans="1:18" x14ac:dyDescent="0.25">
      <c r="A19" s="2">
        <f t="shared" si="4"/>
        <v>5</v>
      </c>
      <c r="B19" s="19">
        <f t="shared" si="3"/>
        <v>0.97018200237709495</v>
      </c>
      <c r="C19" s="19">
        <f t="shared" si="2"/>
        <v>0.99068431939078794</v>
      </c>
      <c r="D19" s="19">
        <f t="shared" si="2"/>
        <v>1.0016472916050996</v>
      </c>
      <c r="E19" s="19">
        <f t="shared" si="2"/>
        <v>1.00307091902003</v>
      </c>
      <c r="F19" s="19">
        <f t="shared" si="2"/>
        <v>0.99495520163557916</v>
      </c>
      <c r="G19" s="19">
        <f t="shared" si="2"/>
        <v>0.9773001394517471</v>
      </c>
      <c r="H19" s="19">
        <f t="shared" si="2"/>
        <v>0.95010573246853369</v>
      </c>
    </row>
    <row r="20" spans="1:18" ht="15.75" thickBot="1" x14ac:dyDescent="0.3">
      <c r="J20" t="s">
        <v>22</v>
      </c>
    </row>
    <row r="21" spans="1:18" x14ac:dyDescent="0.25">
      <c r="B21" s="33" t="s">
        <v>43</v>
      </c>
      <c r="C21" s="33"/>
      <c r="D21" s="33"/>
      <c r="E21" s="33"/>
      <c r="F21" s="33"/>
      <c r="G21" s="33"/>
      <c r="H21" s="33"/>
      <c r="J21" s="10"/>
      <c r="K21" s="10" t="s">
        <v>44</v>
      </c>
      <c r="L21" s="10" t="s">
        <v>25</v>
      </c>
      <c r="M21" s="10" t="s">
        <v>27</v>
      </c>
      <c r="N21" s="10" t="s">
        <v>28</v>
      </c>
      <c r="O21" s="10" t="s">
        <v>45</v>
      </c>
    </row>
    <row r="22" spans="1:18" x14ac:dyDescent="0.25">
      <c r="B22">
        <v>8</v>
      </c>
      <c r="C22">
        <f>B22+8</f>
        <v>16</v>
      </c>
      <c r="D22">
        <f t="shared" ref="D22:H22" si="5">C22+8</f>
        <v>24</v>
      </c>
      <c r="E22">
        <f t="shared" si="5"/>
        <v>32</v>
      </c>
      <c r="F22">
        <f t="shared" si="5"/>
        <v>40</v>
      </c>
      <c r="G22">
        <f t="shared" si="5"/>
        <v>48</v>
      </c>
      <c r="H22">
        <f t="shared" si="5"/>
        <v>56</v>
      </c>
      <c r="J22" s="8" t="s">
        <v>32</v>
      </c>
      <c r="K22" s="8">
        <v>3</v>
      </c>
      <c r="L22" s="8">
        <v>1.6311396732685085E-2</v>
      </c>
      <c r="M22" s="8">
        <v>5.4371322442283614E-3</v>
      </c>
      <c r="N22" s="8">
        <v>43.257231684012091</v>
      </c>
      <c r="O22" s="8">
        <v>3.6264781216568216E-9</v>
      </c>
    </row>
    <row r="23" spans="1:18" x14ac:dyDescent="0.25">
      <c r="A23" s="2">
        <f>35</f>
        <v>35</v>
      </c>
      <c r="B23" s="6">
        <f>B3-B13</f>
        <v>-1.5874604436133533E-2</v>
      </c>
      <c r="C23" s="6"/>
      <c r="D23" s="6">
        <f t="shared" ref="D23:H23" si="6">D3-D13</f>
        <v>1.5558995884650928E-2</v>
      </c>
      <c r="E23" s="6"/>
      <c r="F23" s="6">
        <f t="shared" si="6"/>
        <v>-4.0448857445132269E-3</v>
      </c>
      <c r="G23" s="6"/>
      <c r="H23" s="6">
        <f t="shared" si="6"/>
        <v>-1.6454295657629681E-2</v>
      </c>
      <c r="J23" s="8" t="s">
        <v>43</v>
      </c>
      <c r="K23" s="8">
        <v>21</v>
      </c>
      <c r="L23" s="8">
        <v>2.6395534962307017E-3</v>
      </c>
      <c r="M23" s="8">
        <v>1.2569302363003341E-4</v>
      </c>
      <c r="N23" s="8"/>
      <c r="O23" s="8"/>
    </row>
    <row r="24" spans="1:18" ht="15.75" thickBot="1" x14ac:dyDescent="0.3">
      <c r="A24" s="2">
        <f>A23-5</f>
        <v>30</v>
      </c>
      <c r="B24" s="6"/>
      <c r="C24" s="6">
        <f t="shared" ref="C24:G24" si="7">C4-C14</f>
        <v>1.2259994257523665E-2</v>
      </c>
      <c r="D24" s="6"/>
      <c r="E24" s="6">
        <f t="shared" si="7"/>
        <v>1.4706909479854646E-2</v>
      </c>
      <c r="F24" s="6"/>
      <c r="G24" s="6">
        <f t="shared" si="7"/>
        <v>1.240946492378936E-2</v>
      </c>
      <c r="H24" s="6"/>
      <c r="J24" s="9" t="s">
        <v>24</v>
      </c>
      <c r="K24" s="9">
        <v>24</v>
      </c>
      <c r="L24" s="30">
        <v>1.8950950228915787E-2</v>
      </c>
      <c r="M24" s="9"/>
      <c r="N24" s="9"/>
      <c r="O24" s="9"/>
    </row>
    <row r="25" spans="1:18" ht="15.75" thickBot="1" x14ac:dyDescent="0.3">
      <c r="A25" s="2">
        <f t="shared" ref="A25:A29" si="8">A24-5</f>
        <v>25</v>
      </c>
      <c r="B25" s="6">
        <f t="shared" ref="B25:H25" si="9">B5-B15</f>
        <v>-1.0447392830738145E-2</v>
      </c>
      <c r="C25" s="6"/>
      <c r="D25" s="6">
        <f t="shared" si="9"/>
        <v>2.1194510185520432E-3</v>
      </c>
      <c r="E25" s="6"/>
      <c r="F25" s="6">
        <f t="shared" si="9"/>
        <v>-1.6623614616540827E-2</v>
      </c>
      <c r="G25" s="6"/>
      <c r="H25" s="6">
        <f t="shared" si="9"/>
        <v>1.144959438518478E-2</v>
      </c>
    </row>
    <row r="26" spans="1:18" x14ac:dyDescent="0.25">
      <c r="A26" s="2">
        <f t="shared" si="8"/>
        <v>20</v>
      </c>
      <c r="B26" s="6"/>
      <c r="C26" s="6">
        <f t="shared" ref="C26:G26" si="10">C6-C16</f>
        <v>-9.4741155751295603E-3</v>
      </c>
      <c r="D26" s="6"/>
      <c r="E26" s="6">
        <f t="shared" si="10"/>
        <v>2.1513589034247715E-3</v>
      </c>
      <c r="F26" s="6"/>
      <c r="G26" s="6">
        <f t="shared" si="10"/>
        <v>6.5738078352345353E-3</v>
      </c>
      <c r="H26" s="6"/>
      <c r="J26" s="10"/>
      <c r="K26" s="10" t="s">
        <v>4</v>
      </c>
      <c r="L26" s="10" t="s">
        <v>2</v>
      </c>
      <c r="M26" s="10" t="s">
        <v>5</v>
      </c>
      <c r="N26" s="10" t="s">
        <v>6</v>
      </c>
      <c r="O26" s="10" t="s">
        <v>7</v>
      </c>
      <c r="P26" s="10" t="s">
        <v>8</v>
      </c>
      <c r="Q26" s="10" t="s">
        <v>9</v>
      </c>
      <c r="R26" s="10" t="s">
        <v>10</v>
      </c>
    </row>
    <row r="27" spans="1:18" x14ac:dyDescent="0.25">
      <c r="A27" s="2">
        <f t="shared" si="8"/>
        <v>15</v>
      </c>
      <c r="B27" s="6">
        <f t="shared" ref="B27:H27" si="11">B7-B17</f>
        <v>7.0779545385617482E-3</v>
      </c>
      <c r="C27" s="6"/>
      <c r="D27" s="6">
        <f t="shared" si="11"/>
        <v>-1.8814663995332381E-3</v>
      </c>
      <c r="E27" s="6"/>
      <c r="F27" s="6">
        <f t="shared" si="11"/>
        <v>-3.1598103267764799E-3</v>
      </c>
      <c r="G27" s="6"/>
      <c r="H27" s="6">
        <f t="shared" si="11"/>
        <v>-2.9525862799394398E-3</v>
      </c>
      <c r="J27" s="8" t="s">
        <v>3</v>
      </c>
      <c r="K27" s="8">
        <v>0.93905570075370615</v>
      </c>
      <c r="L27" s="8">
        <v>9.3667160156509239E-3</v>
      </c>
      <c r="M27" s="8">
        <v>100.25452882148132</v>
      </c>
      <c r="N27" s="8">
        <v>1.2208909345378379E-29</v>
      </c>
      <c r="O27" s="8">
        <v>0.91957654844792602</v>
      </c>
      <c r="P27" s="8">
        <v>0.95853485305948627</v>
      </c>
      <c r="Q27" s="8">
        <v>0.91957654844792602</v>
      </c>
      <c r="R27" s="8">
        <v>0.95853485305948627</v>
      </c>
    </row>
    <row r="28" spans="1:18" x14ac:dyDescent="0.25">
      <c r="A28" s="2">
        <f t="shared" si="8"/>
        <v>10</v>
      </c>
      <c r="B28" s="6"/>
      <c r="C28" s="6">
        <f t="shared" ref="C28:G28" si="12">C8-C18</f>
        <v>-6.3332634104925623E-3</v>
      </c>
      <c r="D28" s="6"/>
      <c r="E28" s="6">
        <f t="shared" si="12"/>
        <v>-1.1869469307483116E-2</v>
      </c>
      <c r="F28" s="6"/>
      <c r="G28" s="6">
        <f t="shared" si="12"/>
        <v>6.051267373502589E-3</v>
      </c>
      <c r="H28" s="6"/>
      <c r="J28" s="8" t="s">
        <v>35</v>
      </c>
      <c r="K28" s="8">
        <v>4.3514167765956015E-3</v>
      </c>
      <c r="L28" s="8">
        <v>6.4236738229019833E-4</v>
      </c>
      <c r="M28" s="8">
        <v>6.7740313355913653</v>
      </c>
      <c r="N28" s="8">
        <v>1.0626405168556621E-6</v>
      </c>
      <c r="O28" s="8">
        <v>3.0155406749834265E-3</v>
      </c>
      <c r="P28" s="8">
        <v>5.6872928782077765E-3</v>
      </c>
      <c r="Q28" s="8">
        <v>3.0155406749834265E-3</v>
      </c>
      <c r="R28" s="8">
        <v>5.6872928782077765E-3</v>
      </c>
    </row>
    <row r="29" spans="1:18" x14ac:dyDescent="0.25">
      <c r="A29" s="2">
        <f t="shared" si="8"/>
        <v>5</v>
      </c>
      <c r="B29" s="6">
        <f t="shared" ref="B29:H29" si="13">B9-B19</f>
        <v>1.7823204302848672E-2</v>
      </c>
      <c r="C29" s="6"/>
      <c r="D29" s="6">
        <f t="shared" si="13"/>
        <v>-3.6246009989656658E-3</v>
      </c>
      <c r="E29" s="6"/>
      <c r="F29" s="6">
        <f t="shared" si="13"/>
        <v>-7.3859399049165386E-3</v>
      </c>
      <c r="G29" s="6"/>
      <c r="H29" s="6">
        <f t="shared" si="13"/>
        <v>1.9440425856569465E-3</v>
      </c>
      <c r="J29" s="8" t="s">
        <v>52</v>
      </c>
      <c r="K29" s="8">
        <v>-7.4526131245166059E-5</v>
      </c>
      <c r="L29" s="8">
        <v>9.8046306723541771E-6</v>
      </c>
      <c r="M29" s="8">
        <v>-7.6011156091075573</v>
      </c>
      <c r="N29" s="8">
        <v>1.8512396616856397E-7</v>
      </c>
      <c r="O29" s="8">
        <v>-9.4915976933835472E-5</v>
      </c>
      <c r="P29" s="8">
        <v>-5.4136285556496653E-5</v>
      </c>
      <c r="Q29" s="8">
        <v>-9.4915976933835472E-5</v>
      </c>
      <c r="R29" s="8">
        <v>-5.4136285556496653E-5</v>
      </c>
    </row>
    <row r="30" spans="1:18" ht="15.75" thickBot="1" x14ac:dyDescent="0.3">
      <c r="J30" s="9" t="s">
        <v>53</v>
      </c>
      <c r="K30" s="9">
        <v>4.3385592412583425E-5</v>
      </c>
      <c r="L30" s="9">
        <v>5.3706660773804167E-6</v>
      </c>
      <c r="M30" s="9">
        <v>8.078251707979037</v>
      </c>
      <c r="N30" s="9">
        <v>7.042899375659998E-8</v>
      </c>
      <c r="O30" s="9">
        <v>3.2216680882653811E-5</v>
      </c>
      <c r="P30" s="9">
        <v>5.4554503942513038E-5</v>
      </c>
      <c r="Q30" s="9">
        <v>3.2216680882653811E-5</v>
      </c>
      <c r="R30" s="9">
        <v>5.4554503942513038E-5</v>
      </c>
    </row>
    <row r="31" spans="1:18" x14ac:dyDescent="0.25">
      <c r="H31" s="13">
        <f>SUMSQ(B23:H29)</f>
        <v>2.6395534962307017E-3</v>
      </c>
    </row>
    <row r="34" spans="1:15" x14ac:dyDescent="0.25">
      <c r="A34" s="2"/>
      <c r="B34" s="2"/>
      <c r="J34" t="s">
        <v>46</v>
      </c>
      <c r="N34" t="s">
        <v>50</v>
      </c>
    </row>
    <row r="35" spans="1:15" ht="15.75" thickBot="1" x14ac:dyDescent="0.3">
      <c r="A35" t="s">
        <v>33</v>
      </c>
      <c r="B35" t="s">
        <v>35</v>
      </c>
      <c r="C35" t="s">
        <v>52</v>
      </c>
      <c r="D35" t="s">
        <v>53</v>
      </c>
      <c r="E35" t="s">
        <v>36</v>
      </c>
      <c r="H35" t="s">
        <v>34</v>
      </c>
    </row>
    <row r="36" spans="1:15" x14ac:dyDescent="0.25">
      <c r="A36">
        <v>1</v>
      </c>
      <c r="B36">
        <v>8</v>
      </c>
      <c r="C36">
        <f>B36^2</f>
        <v>64</v>
      </c>
      <c r="D36">
        <f t="shared" ref="D36:D60" si="14">E36^2</f>
        <v>25</v>
      </c>
      <c r="E36">
        <v>5</v>
      </c>
      <c r="H36" s="1">
        <v>0.98800520667994363</v>
      </c>
      <c r="J36" s="10" t="s">
        <v>47</v>
      </c>
      <c r="K36" s="10" t="s">
        <v>48</v>
      </c>
      <c r="L36" s="10" t="s">
        <v>49</v>
      </c>
      <c r="N36" s="10" t="s">
        <v>51</v>
      </c>
      <c r="O36" s="10" t="s">
        <v>34</v>
      </c>
    </row>
    <row r="37" spans="1:15" x14ac:dyDescent="0.25">
      <c r="A37">
        <v>2</v>
      </c>
      <c r="B37">
        <v>8</v>
      </c>
      <c r="C37">
        <f t="shared" ref="C37:C56" si="15">B37^2</f>
        <v>64</v>
      </c>
      <c r="D37">
        <f t="shared" si="14"/>
        <v>225</v>
      </c>
      <c r="E37">
        <v>15</v>
      </c>
      <c r="H37" s="1">
        <v>0.98593707539817343</v>
      </c>
      <c r="J37" s="8">
        <v>1</v>
      </c>
      <c r="K37" s="8">
        <v>0.97018200237709495</v>
      </c>
      <c r="L37" s="8">
        <v>1.7823204302848672E-2</v>
      </c>
      <c r="N37" s="8">
        <v>2</v>
      </c>
      <c r="O37" s="8">
        <v>0.95204977505419064</v>
      </c>
    </row>
    <row r="38" spans="1:15" x14ac:dyDescent="0.25">
      <c r="A38">
        <v>3</v>
      </c>
      <c r="B38">
        <v>8</v>
      </c>
      <c r="C38">
        <f t="shared" si="15"/>
        <v>64</v>
      </c>
      <c r="D38">
        <f t="shared" si="14"/>
        <v>625</v>
      </c>
      <c r="E38">
        <v>25</v>
      </c>
      <c r="H38" s="1">
        <v>0.9857659649939069</v>
      </c>
      <c r="J38" s="8">
        <v>2</v>
      </c>
      <c r="K38" s="8">
        <v>0.97885912085961169</v>
      </c>
      <c r="L38" s="8">
        <v>7.0779545385617482E-3</v>
      </c>
      <c r="N38" s="8">
        <v>6</v>
      </c>
      <c r="O38" s="8">
        <v>0.95583026467111099</v>
      </c>
    </row>
    <row r="39" spans="1:15" x14ac:dyDescent="0.25">
      <c r="A39">
        <v>4</v>
      </c>
      <c r="B39">
        <v>8</v>
      </c>
      <c r="C39">
        <f t="shared" si="15"/>
        <v>64</v>
      </c>
      <c r="D39">
        <f t="shared" si="14"/>
        <v>1225</v>
      </c>
      <c r="E39">
        <v>35</v>
      </c>
      <c r="H39" s="1">
        <v>1.0063701088360615</v>
      </c>
      <c r="J39" s="8">
        <v>3</v>
      </c>
      <c r="K39" s="8">
        <v>0.99621335782464504</v>
      </c>
      <c r="L39" s="8">
        <v>-1.0447392830738145E-2</v>
      </c>
      <c r="N39" s="8">
        <v>10</v>
      </c>
      <c r="O39" s="8">
        <v>0.98571414770600407</v>
      </c>
    </row>
    <row r="40" spans="1:15" x14ac:dyDescent="0.25">
      <c r="A40">
        <v>5</v>
      </c>
      <c r="B40">
        <v>16</v>
      </c>
      <c r="C40">
        <f t="shared" si="15"/>
        <v>256</v>
      </c>
      <c r="D40">
        <f t="shared" si="14"/>
        <v>100</v>
      </c>
      <c r="E40">
        <v>10</v>
      </c>
      <c r="H40" s="1">
        <v>0.98760497541123915</v>
      </c>
      <c r="J40" s="8">
        <v>4</v>
      </c>
      <c r="K40" s="8">
        <v>1.022244713272195</v>
      </c>
      <c r="L40" s="8">
        <v>-1.5874604436133533E-2</v>
      </c>
      <c r="N40" s="8">
        <v>14</v>
      </c>
      <c r="O40" s="8">
        <v>0.9857659649939069</v>
      </c>
    </row>
    <row r="41" spans="1:15" x14ac:dyDescent="0.25">
      <c r="A41">
        <v>6</v>
      </c>
      <c r="B41">
        <v>16</v>
      </c>
      <c r="C41">
        <f t="shared" si="15"/>
        <v>256</v>
      </c>
      <c r="D41">
        <f t="shared" si="14"/>
        <v>400</v>
      </c>
      <c r="E41">
        <v>20</v>
      </c>
      <c r="H41" s="1">
        <v>0.99747980097037725</v>
      </c>
      <c r="J41" s="8">
        <v>5</v>
      </c>
      <c r="K41" s="8">
        <v>0.99393823882173171</v>
      </c>
      <c r="L41" s="8">
        <v>-6.3332634104925623E-3</v>
      </c>
      <c r="N41" s="8">
        <v>18</v>
      </c>
      <c r="O41" s="8">
        <v>0.98593707539817343</v>
      </c>
    </row>
    <row r="42" spans="1:15" x14ac:dyDescent="0.25">
      <c r="A42">
        <v>7</v>
      </c>
      <c r="B42">
        <v>16</v>
      </c>
      <c r="C42">
        <f t="shared" si="15"/>
        <v>256</v>
      </c>
      <c r="D42">
        <f t="shared" si="14"/>
        <v>900</v>
      </c>
      <c r="E42">
        <v>30</v>
      </c>
      <c r="H42" s="1">
        <v>1.0409067070093221</v>
      </c>
      <c r="J42" s="8">
        <v>6</v>
      </c>
      <c r="K42" s="8">
        <v>1.0069539165455068</v>
      </c>
      <c r="L42" s="8">
        <v>-9.4741155751295603E-3</v>
      </c>
      <c r="N42" s="8">
        <v>22</v>
      </c>
      <c r="O42" s="8">
        <v>0.98660532625619346</v>
      </c>
    </row>
    <row r="43" spans="1:15" x14ac:dyDescent="0.25">
      <c r="A43">
        <v>8</v>
      </c>
      <c r="B43">
        <v>24</v>
      </c>
      <c r="C43">
        <f t="shared" si="15"/>
        <v>576</v>
      </c>
      <c r="D43">
        <f t="shared" si="14"/>
        <v>25</v>
      </c>
      <c r="E43">
        <v>5</v>
      </c>
      <c r="H43" s="1">
        <v>0.99802269060613391</v>
      </c>
      <c r="J43" s="8">
        <v>7</v>
      </c>
      <c r="K43" s="8">
        <v>1.0286467127517984</v>
      </c>
      <c r="L43" s="8">
        <v>1.2259994257523665E-2</v>
      </c>
      <c r="N43" s="8">
        <v>26</v>
      </c>
      <c r="O43" s="8">
        <v>0.98756926173066262</v>
      </c>
    </row>
    <row r="44" spans="1:15" x14ac:dyDescent="0.25">
      <c r="A44">
        <v>9</v>
      </c>
      <c r="B44">
        <v>24</v>
      </c>
      <c r="C44">
        <f t="shared" si="15"/>
        <v>576</v>
      </c>
      <c r="D44">
        <f t="shared" si="14"/>
        <v>225</v>
      </c>
      <c r="E44">
        <v>15</v>
      </c>
      <c r="H44" s="1">
        <v>1.0084429436880831</v>
      </c>
      <c r="J44" s="8">
        <v>8</v>
      </c>
      <c r="K44" s="8">
        <v>1.0016472916050996</v>
      </c>
      <c r="L44" s="8">
        <v>-3.6246009989656658E-3</v>
      </c>
      <c r="N44" s="8">
        <v>30</v>
      </c>
      <c r="O44" s="8">
        <v>0.98758668230126856</v>
      </c>
    </row>
    <row r="45" spans="1:15" x14ac:dyDescent="0.25">
      <c r="A45">
        <v>10</v>
      </c>
      <c r="B45">
        <v>24</v>
      </c>
      <c r="C45">
        <f t="shared" si="15"/>
        <v>576</v>
      </c>
      <c r="D45">
        <f t="shared" si="14"/>
        <v>625</v>
      </c>
      <c r="E45">
        <v>25</v>
      </c>
      <c r="H45" s="1">
        <v>1.0297980980712016</v>
      </c>
      <c r="J45" s="8">
        <v>9</v>
      </c>
      <c r="K45" s="8">
        <v>1.0103244100876163</v>
      </c>
      <c r="L45" s="8">
        <v>-1.8814663995332381E-3</v>
      </c>
      <c r="N45" s="8">
        <v>34</v>
      </c>
      <c r="O45" s="8">
        <v>0.98760497541123915</v>
      </c>
    </row>
    <row r="46" spans="1:15" x14ac:dyDescent="0.25">
      <c r="A46">
        <v>11</v>
      </c>
      <c r="B46">
        <v>24</v>
      </c>
      <c r="C46">
        <f t="shared" si="15"/>
        <v>576</v>
      </c>
      <c r="D46">
        <f t="shared" si="14"/>
        <v>1225</v>
      </c>
      <c r="E46">
        <v>35</v>
      </c>
      <c r="H46" s="1">
        <v>1.0692689983848507</v>
      </c>
      <c r="J46" s="8">
        <v>10</v>
      </c>
      <c r="K46" s="8">
        <v>1.0276786470526496</v>
      </c>
      <c r="L46" s="8">
        <v>2.1194510185520432E-3</v>
      </c>
      <c r="N46" s="8">
        <v>38</v>
      </c>
      <c r="O46" s="8">
        <v>0.98800520667994363</v>
      </c>
    </row>
    <row r="47" spans="1:15" x14ac:dyDescent="0.25">
      <c r="A47">
        <v>12</v>
      </c>
      <c r="B47">
        <v>32</v>
      </c>
      <c r="C47">
        <f t="shared" si="15"/>
        <v>1024</v>
      </c>
      <c r="D47">
        <f t="shared" si="14"/>
        <v>100</v>
      </c>
      <c r="E47">
        <v>10</v>
      </c>
      <c r="H47" s="1">
        <v>0.99445536914349064</v>
      </c>
      <c r="J47" s="8">
        <v>11</v>
      </c>
      <c r="K47" s="8">
        <v>1.0537100025001997</v>
      </c>
      <c r="L47" s="8">
        <v>1.5558995884650928E-2</v>
      </c>
      <c r="N47" s="8">
        <v>42</v>
      </c>
      <c r="O47" s="8">
        <v>0.99445536914349064</v>
      </c>
    </row>
    <row r="48" spans="1:15" x14ac:dyDescent="0.25">
      <c r="A48">
        <v>13</v>
      </c>
      <c r="B48">
        <v>32</v>
      </c>
      <c r="C48">
        <f t="shared" si="15"/>
        <v>1024</v>
      </c>
      <c r="D48">
        <f t="shared" si="14"/>
        <v>400</v>
      </c>
      <c r="E48">
        <v>20</v>
      </c>
      <c r="H48" s="1">
        <v>1.0214918750781736</v>
      </c>
      <c r="J48" s="8">
        <v>12</v>
      </c>
      <c r="K48" s="8">
        <v>1.0063248384509738</v>
      </c>
      <c r="L48" s="8">
        <v>-1.1869469307483116E-2</v>
      </c>
      <c r="N48" s="8">
        <v>46</v>
      </c>
      <c r="O48" s="8">
        <v>0.99747980097037725</v>
      </c>
    </row>
    <row r="49" spans="1:17" x14ac:dyDescent="0.25">
      <c r="A49">
        <v>14</v>
      </c>
      <c r="B49">
        <v>32</v>
      </c>
      <c r="C49">
        <f t="shared" si="15"/>
        <v>1024</v>
      </c>
      <c r="D49">
        <f t="shared" si="14"/>
        <v>900</v>
      </c>
      <c r="E49">
        <v>30</v>
      </c>
      <c r="H49" s="1">
        <v>1.0557402218608951</v>
      </c>
      <c r="J49" s="8">
        <v>13</v>
      </c>
      <c r="K49" s="8">
        <v>1.0193405161747489</v>
      </c>
      <c r="L49" s="8">
        <v>2.1513589034247715E-3</v>
      </c>
      <c r="N49" s="8">
        <v>50</v>
      </c>
      <c r="O49" s="8">
        <v>0.99802269060613391</v>
      </c>
    </row>
    <row r="50" spans="1:17" x14ac:dyDescent="0.25">
      <c r="A50">
        <v>15</v>
      </c>
      <c r="B50">
        <v>40</v>
      </c>
      <c r="C50">
        <f t="shared" si="15"/>
        <v>1600</v>
      </c>
      <c r="D50">
        <f t="shared" si="14"/>
        <v>25</v>
      </c>
      <c r="E50">
        <v>5</v>
      </c>
      <c r="H50" s="1">
        <v>0.98756926173066262</v>
      </c>
      <c r="J50" s="8">
        <v>14</v>
      </c>
      <c r="K50" s="8">
        <v>1.0410333123810405</v>
      </c>
      <c r="L50" s="8">
        <v>1.4706909479854646E-2</v>
      </c>
      <c r="N50" s="8">
        <v>54</v>
      </c>
      <c r="O50" s="8">
        <v>1.0001435444417004</v>
      </c>
    </row>
    <row r="51" spans="1:17" x14ac:dyDescent="0.25">
      <c r="A51">
        <v>16</v>
      </c>
      <c r="B51">
        <v>40</v>
      </c>
      <c r="C51">
        <f t="shared" si="15"/>
        <v>1600</v>
      </c>
      <c r="D51">
        <f t="shared" si="14"/>
        <v>225</v>
      </c>
      <c r="E51">
        <v>15</v>
      </c>
      <c r="H51" s="1">
        <v>1.0004725097913194</v>
      </c>
      <c r="J51" s="8">
        <v>15</v>
      </c>
      <c r="K51" s="8">
        <v>0.99495520163557916</v>
      </c>
      <c r="L51" s="8">
        <v>-7.3859399049165386E-3</v>
      </c>
      <c r="N51" s="8">
        <v>58</v>
      </c>
      <c r="O51" s="8">
        <v>1.0004725097913194</v>
      </c>
    </row>
    <row r="52" spans="1:17" x14ac:dyDescent="0.25">
      <c r="A52">
        <v>17</v>
      </c>
      <c r="B52">
        <v>40</v>
      </c>
      <c r="C52">
        <f t="shared" si="15"/>
        <v>1600</v>
      </c>
      <c r="D52">
        <f t="shared" si="14"/>
        <v>625</v>
      </c>
      <c r="E52">
        <v>25</v>
      </c>
      <c r="H52" s="1">
        <v>1.0043629424665883</v>
      </c>
      <c r="J52" s="8">
        <v>16</v>
      </c>
      <c r="K52" s="8">
        <v>1.0036323201180959</v>
      </c>
      <c r="L52" s="8">
        <v>-3.1598103267764799E-3</v>
      </c>
      <c r="N52" s="8">
        <v>62</v>
      </c>
      <c r="O52" s="8">
        <v>1.0043629424665883</v>
      </c>
    </row>
    <row r="53" spans="1:17" x14ac:dyDescent="0.25">
      <c r="A53">
        <v>18</v>
      </c>
      <c r="B53">
        <v>40</v>
      </c>
      <c r="C53">
        <f t="shared" si="15"/>
        <v>1600</v>
      </c>
      <c r="D53">
        <f t="shared" si="14"/>
        <v>1225</v>
      </c>
      <c r="E53">
        <v>35</v>
      </c>
      <c r="H53" s="1">
        <v>1.0429730267861661</v>
      </c>
      <c r="J53" s="8">
        <v>17</v>
      </c>
      <c r="K53" s="8">
        <v>1.0209865570831291</v>
      </c>
      <c r="L53" s="8">
        <v>-1.6623614616540827E-2</v>
      </c>
      <c r="N53" s="8">
        <v>66</v>
      </c>
      <c r="O53" s="8">
        <v>1.0063701088360615</v>
      </c>
    </row>
    <row r="54" spans="1:17" x14ac:dyDescent="0.25">
      <c r="A54">
        <v>19</v>
      </c>
      <c r="B54">
        <v>48</v>
      </c>
      <c r="C54">
        <f t="shared" si="15"/>
        <v>2304</v>
      </c>
      <c r="D54">
        <f t="shared" si="14"/>
        <v>100</v>
      </c>
      <c r="E54">
        <v>10</v>
      </c>
      <c r="H54" s="1">
        <v>0.98660532625619346</v>
      </c>
      <c r="J54" s="8">
        <v>18</v>
      </c>
      <c r="K54" s="8">
        <v>1.0470179125306793</v>
      </c>
      <c r="L54" s="8">
        <v>-4.0448857445132269E-3</v>
      </c>
      <c r="N54" s="8">
        <v>70</v>
      </c>
      <c r="O54" s="8">
        <v>1.0084429436880831</v>
      </c>
    </row>
    <row r="55" spans="1:17" x14ac:dyDescent="0.25">
      <c r="A55">
        <v>20</v>
      </c>
      <c r="B55">
        <v>48</v>
      </c>
      <c r="C55">
        <f t="shared" si="15"/>
        <v>2304</v>
      </c>
      <c r="D55">
        <f t="shared" si="14"/>
        <v>400</v>
      </c>
      <c r="E55">
        <v>20</v>
      </c>
      <c r="H55" s="1">
        <v>1.0001435444417004</v>
      </c>
      <c r="J55" s="8">
        <v>19</v>
      </c>
      <c r="K55" s="8">
        <v>0.98055405888269087</v>
      </c>
      <c r="L55" s="8">
        <v>6.051267373502589E-3</v>
      </c>
      <c r="N55" s="8">
        <v>74</v>
      </c>
      <c r="O55" s="8">
        <v>1.0214918750781736</v>
      </c>
    </row>
    <row r="56" spans="1:17" x14ac:dyDescent="0.25">
      <c r="A56">
        <v>21</v>
      </c>
      <c r="B56">
        <v>48</v>
      </c>
      <c r="C56">
        <f t="shared" si="15"/>
        <v>2304</v>
      </c>
      <c r="D56">
        <f t="shared" si="14"/>
        <v>900</v>
      </c>
      <c r="E56">
        <v>30</v>
      </c>
      <c r="H56" s="1">
        <v>1.0276719977365469</v>
      </c>
      <c r="J56" s="8">
        <v>20</v>
      </c>
      <c r="K56" s="8">
        <v>0.99356973660646586</v>
      </c>
      <c r="L56" s="8">
        <v>6.5738078352345353E-3</v>
      </c>
      <c r="N56" s="8">
        <v>78</v>
      </c>
      <c r="O56" s="8">
        <v>1.0276719977365469</v>
      </c>
    </row>
    <row r="57" spans="1:17" x14ac:dyDescent="0.25">
      <c r="A57">
        <v>22</v>
      </c>
      <c r="B57">
        <v>56</v>
      </c>
      <c r="C57">
        <f>B57^2</f>
        <v>3136</v>
      </c>
      <c r="D57">
        <f t="shared" si="14"/>
        <v>25</v>
      </c>
      <c r="E57">
        <v>5</v>
      </c>
      <c r="H57" s="1">
        <v>0.95204977505419064</v>
      </c>
      <c r="J57" s="8">
        <v>21</v>
      </c>
      <c r="K57" s="8">
        <v>1.0152625328127576</v>
      </c>
      <c r="L57" s="8">
        <v>1.240946492378936E-2</v>
      </c>
      <c r="N57" s="8">
        <v>82</v>
      </c>
      <c r="O57" s="8">
        <v>1.0297980980712016</v>
      </c>
    </row>
    <row r="58" spans="1:17" x14ac:dyDescent="0.25">
      <c r="A58">
        <v>23</v>
      </c>
      <c r="B58">
        <v>56</v>
      </c>
      <c r="C58">
        <f>B58^2</f>
        <v>3136</v>
      </c>
      <c r="D58">
        <f t="shared" si="14"/>
        <v>225</v>
      </c>
      <c r="E58">
        <v>15</v>
      </c>
      <c r="H58" s="1">
        <v>0.95583026467111099</v>
      </c>
      <c r="J58" s="8">
        <v>22</v>
      </c>
      <c r="K58" s="8">
        <v>0.95010573246853369</v>
      </c>
      <c r="L58" s="8">
        <v>1.9440425856569465E-3</v>
      </c>
      <c r="N58" s="8">
        <v>86</v>
      </c>
      <c r="O58" s="8">
        <v>1.0409067070093221</v>
      </c>
    </row>
    <row r="59" spans="1:17" x14ac:dyDescent="0.25">
      <c r="A59">
        <v>24</v>
      </c>
      <c r="B59">
        <v>56</v>
      </c>
      <c r="C59">
        <f>B59^2</f>
        <v>3136</v>
      </c>
      <c r="D59">
        <f t="shared" si="14"/>
        <v>625</v>
      </c>
      <c r="E59">
        <v>25</v>
      </c>
      <c r="H59" s="1">
        <v>0.98758668230126856</v>
      </c>
      <c r="J59" s="8">
        <v>23</v>
      </c>
      <c r="K59" s="8">
        <v>0.95878285095105042</v>
      </c>
      <c r="L59" s="8">
        <v>-2.9525862799394398E-3</v>
      </c>
      <c r="N59" s="8">
        <v>90</v>
      </c>
      <c r="O59" s="8">
        <v>1.0429730267861661</v>
      </c>
    </row>
    <row r="60" spans="1:17" x14ac:dyDescent="0.25">
      <c r="A60">
        <v>25</v>
      </c>
      <c r="B60">
        <v>56</v>
      </c>
      <c r="C60">
        <f>B60^2</f>
        <v>3136</v>
      </c>
      <c r="D60">
        <f t="shared" si="14"/>
        <v>1225</v>
      </c>
      <c r="E60">
        <v>35</v>
      </c>
      <c r="H60" s="1">
        <v>0.98571414770600407</v>
      </c>
      <c r="J60" s="8">
        <v>24</v>
      </c>
      <c r="K60" s="8">
        <v>0.97613708791608378</v>
      </c>
      <c r="L60" s="8">
        <v>1.144959438518478E-2</v>
      </c>
      <c r="N60" s="8">
        <v>94</v>
      </c>
      <c r="O60" s="8">
        <v>1.0557402218608951</v>
      </c>
    </row>
    <row r="61" spans="1:17" x14ac:dyDescent="0.25">
      <c r="A61" s="2"/>
      <c r="B61" s="2"/>
      <c r="J61" s="8">
        <v>25</v>
      </c>
      <c r="K61" s="8">
        <v>1.0021684433636338</v>
      </c>
      <c r="L61" s="8">
        <v>-1.6454295657629681E-2</v>
      </c>
      <c r="N61" s="8">
        <v>98</v>
      </c>
      <c r="O61" s="8">
        <v>1.0692689983848507</v>
      </c>
    </row>
    <row r="62" spans="1:17" x14ac:dyDescent="0.25">
      <c r="A62" s="2"/>
      <c r="B62" s="2"/>
      <c r="J62" s="8"/>
      <c r="K62" s="8"/>
      <c r="L62" s="8"/>
      <c r="M62" s="11"/>
      <c r="N62" s="8"/>
      <c r="O62" s="8"/>
    </row>
    <row r="63" spans="1:17" x14ac:dyDescent="0.25">
      <c r="A63" s="2"/>
      <c r="B63" s="2"/>
      <c r="J63" s="8"/>
      <c r="K63" s="8"/>
      <c r="L63" s="8"/>
      <c r="M63" s="11"/>
      <c r="N63" s="8"/>
      <c r="O63" s="8"/>
    </row>
    <row r="64" spans="1:17" x14ac:dyDescent="0.25">
      <c r="K64" s="8"/>
      <c r="L64" s="8"/>
      <c r="M64" s="8"/>
      <c r="N64" s="8"/>
      <c r="O64" s="11"/>
      <c r="P64" s="8"/>
      <c r="Q64" s="8"/>
    </row>
    <row r="65" spans="1:17" x14ac:dyDescent="0.25">
      <c r="K65" s="8"/>
      <c r="L65" s="8"/>
      <c r="M65" s="8"/>
      <c r="N65" s="8"/>
      <c r="O65" s="11"/>
      <c r="P65" s="8"/>
      <c r="Q65" s="8"/>
    </row>
    <row r="66" spans="1:17" x14ac:dyDescent="0.25">
      <c r="A66" s="2"/>
      <c r="B66" s="2"/>
      <c r="K66" s="8"/>
      <c r="L66" s="8"/>
      <c r="M66" s="8"/>
      <c r="N66" s="8"/>
      <c r="O66" s="11"/>
      <c r="P66" s="8"/>
      <c r="Q66" s="8"/>
    </row>
    <row r="67" spans="1:17" x14ac:dyDescent="0.25">
      <c r="A67" s="2"/>
      <c r="B67" s="2"/>
      <c r="K67" s="8"/>
      <c r="L67" s="8"/>
      <c r="M67" s="8"/>
      <c r="N67" s="8"/>
      <c r="O67" s="11"/>
      <c r="P67" s="8"/>
      <c r="Q67" s="8"/>
    </row>
    <row r="68" spans="1:17" x14ac:dyDescent="0.25">
      <c r="A68" s="2"/>
      <c r="B68" s="2"/>
      <c r="K68" s="8"/>
      <c r="L68" s="8"/>
      <c r="M68" s="8"/>
      <c r="N68" s="8"/>
      <c r="O68" s="11"/>
      <c r="P68" s="8"/>
      <c r="Q68" s="8"/>
    </row>
    <row r="69" spans="1:17" x14ac:dyDescent="0.25">
      <c r="A69" s="2"/>
      <c r="B69" s="2"/>
      <c r="K69" s="8"/>
      <c r="L69" s="8"/>
      <c r="M69" s="8"/>
      <c r="N69" s="8"/>
      <c r="O69" s="11"/>
      <c r="P69" s="8"/>
      <c r="Q69" s="8"/>
    </row>
    <row r="70" spans="1:17" x14ac:dyDescent="0.25">
      <c r="A70" s="2"/>
      <c r="B70" s="2"/>
      <c r="K70" s="8"/>
      <c r="L70" s="8"/>
      <c r="M70" s="8"/>
      <c r="N70" s="8"/>
      <c r="O70" s="11"/>
      <c r="P70" s="8"/>
      <c r="Q70" s="8"/>
    </row>
    <row r="71" spans="1:17" x14ac:dyDescent="0.25">
      <c r="A71" s="2"/>
      <c r="B71" s="2"/>
      <c r="K71" s="8"/>
      <c r="L71" s="8"/>
      <c r="M71" s="8"/>
      <c r="N71" s="8"/>
      <c r="O71" s="11"/>
      <c r="P71" s="8"/>
      <c r="Q71" s="8"/>
    </row>
    <row r="72" spans="1:17" x14ac:dyDescent="0.25">
      <c r="A72" s="2"/>
      <c r="B72" s="2"/>
      <c r="K72" s="8"/>
      <c r="L72" s="8"/>
      <c r="M72" s="8"/>
      <c r="N72" s="8"/>
      <c r="O72" s="11"/>
      <c r="P72" s="8"/>
      <c r="Q72" s="8"/>
    </row>
    <row r="73" spans="1:17" x14ac:dyDescent="0.25">
      <c r="A73" s="2"/>
      <c r="B73" s="2"/>
      <c r="K73" s="8"/>
      <c r="L73" s="8"/>
      <c r="M73" s="8"/>
      <c r="N73" s="8"/>
      <c r="O73" s="11"/>
      <c r="P73" s="8"/>
      <c r="Q73" s="8"/>
    </row>
    <row r="74" spans="1:17" x14ac:dyDescent="0.25">
      <c r="A74" s="2"/>
      <c r="B74" s="2"/>
      <c r="K74" s="8"/>
      <c r="L74" s="8"/>
      <c r="M74" s="8"/>
      <c r="N74" s="8"/>
      <c r="O74" s="11"/>
      <c r="P74" s="8"/>
      <c r="Q74" s="8"/>
    </row>
    <row r="75" spans="1:17" x14ac:dyDescent="0.25">
      <c r="A75" s="2"/>
      <c r="B75" s="2"/>
      <c r="K75" s="8"/>
      <c r="L75" s="8"/>
      <c r="M75" s="8"/>
      <c r="N75" s="8"/>
      <c r="O75" s="11"/>
      <c r="P75" s="8"/>
      <c r="Q75" s="8"/>
    </row>
    <row r="76" spans="1:17" x14ac:dyDescent="0.25">
      <c r="K76" s="8"/>
      <c r="L76" s="8"/>
      <c r="M76" s="8"/>
      <c r="N76" s="8"/>
      <c r="O76" s="11"/>
      <c r="P76" s="8"/>
      <c r="Q76" s="8"/>
    </row>
    <row r="77" spans="1:17" x14ac:dyDescent="0.25">
      <c r="K77" s="8"/>
      <c r="L77" s="8"/>
      <c r="M77" s="8"/>
      <c r="N77" s="8"/>
      <c r="O77" s="11"/>
      <c r="P77" s="8"/>
      <c r="Q77" s="8"/>
    </row>
    <row r="78" spans="1:17" x14ac:dyDescent="0.25">
      <c r="K78" s="8"/>
      <c r="L78" s="8"/>
      <c r="M78" s="8"/>
      <c r="N78" s="8"/>
      <c r="O78" s="11"/>
      <c r="P78" s="8"/>
      <c r="Q78" s="8"/>
    </row>
    <row r="79" spans="1:17" x14ac:dyDescent="0.25">
      <c r="K79" s="8"/>
      <c r="L79" s="8"/>
      <c r="M79" s="8"/>
      <c r="N79" s="8"/>
      <c r="O79" s="11"/>
      <c r="P79" s="8"/>
      <c r="Q79" s="8"/>
    </row>
    <row r="80" spans="1:17" x14ac:dyDescent="0.25">
      <c r="K80" s="8"/>
      <c r="L80" s="8"/>
      <c r="M80" s="8"/>
      <c r="N80" s="8"/>
      <c r="O80" s="11"/>
      <c r="P80" s="8"/>
      <c r="Q80" s="8"/>
    </row>
    <row r="81" spans="11:17" x14ac:dyDescent="0.25">
      <c r="K81" s="8"/>
      <c r="L81" s="8"/>
      <c r="M81" s="8"/>
      <c r="N81" s="8"/>
      <c r="O81" s="11"/>
      <c r="P81" s="8"/>
      <c r="Q81" s="8"/>
    </row>
    <row r="82" spans="11:17" x14ac:dyDescent="0.25">
      <c r="K82" s="8"/>
      <c r="L82" s="8"/>
      <c r="M82" s="8"/>
      <c r="N82" s="8"/>
      <c r="O82" s="11"/>
      <c r="P82" s="8"/>
      <c r="Q82" s="8"/>
    </row>
    <row r="83" spans="11:17" x14ac:dyDescent="0.25">
      <c r="K83" s="8"/>
      <c r="L83" s="8"/>
      <c r="M83" s="8"/>
      <c r="N83" s="8"/>
      <c r="O83" s="11"/>
      <c r="P83" s="8"/>
      <c r="Q83" s="8"/>
    </row>
    <row r="84" spans="11:17" x14ac:dyDescent="0.25">
      <c r="K84" s="8"/>
      <c r="L84" s="8"/>
      <c r="M84" s="8"/>
      <c r="N84" s="8"/>
      <c r="O84" s="11"/>
      <c r="P84" s="8"/>
      <c r="Q84" s="8"/>
    </row>
    <row r="85" spans="11:17" x14ac:dyDescent="0.25">
      <c r="K85" s="8"/>
      <c r="L85" s="8"/>
      <c r="M85" s="8"/>
      <c r="N85" s="8"/>
      <c r="O85" s="11"/>
      <c r="P85" s="8"/>
      <c r="Q85" s="8"/>
    </row>
    <row r="86" spans="11:17" x14ac:dyDescent="0.25">
      <c r="K86" s="8"/>
      <c r="L86" s="8"/>
      <c r="M86" s="8"/>
      <c r="N86" s="8"/>
      <c r="O86" s="11"/>
      <c r="P86" s="8"/>
      <c r="Q86" s="8"/>
    </row>
    <row r="87" spans="11:17" x14ac:dyDescent="0.25">
      <c r="K87" s="8"/>
      <c r="L87" s="8"/>
      <c r="M87" s="8"/>
      <c r="N87" s="11"/>
      <c r="O87" s="8"/>
      <c r="P87" s="8"/>
      <c r="Q87" s="11"/>
    </row>
    <row r="88" spans="11:17" x14ac:dyDescent="0.25">
      <c r="K88" s="11"/>
      <c r="L88" s="11"/>
      <c r="M88" s="11"/>
      <c r="N88" s="11"/>
      <c r="O88" s="11"/>
      <c r="P88" s="11"/>
      <c r="Q88" s="11"/>
    </row>
  </sheetData>
  <sortState ref="O37:O61">
    <sortCondition ref="O37"/>
  </sortState>
  <mergeCells count="3">
    <mergeCell ref="B1:H1"/>
    <mergeCell ref="B11:H11"/>
    <mergeCell ref="B21:H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A51" zoomScale="85" zoomScaleNormal="85" workbookViewId="0">
      <selection activeCell="L89" sqref="L89"/>
    </sheetView>
  </sheetViews>
  <sheetFormatPr defaultRowHeight="15" x14ac:dyDescent="0.25"/>
  <cols>
    <col min="1" max="1" width="4.85546875" bestFit="1" customWidth="1"/>
    <col min="2" max="2" width="12.42578125" bestFit="1" customWidth="1"/>
    <col min="3" max="3" width="6.7109375" bestFit="1" customWidth="1"/>
    <col min="11" max="11" width="12.7109375" customWidth="1"/>
    <col min="12" max="12" width="9.42578125" bestFit="1" customWidth="1"/>
    <col min="13" max="13" width="18" bestFit="1" customWidth="1"/>
    <col min="14" max="14" width="18.140625" bestFit="1" customWidth="1"/>
    <col min="15" max="15" width="12.7109375" bestFit="1" customWidth="1"/>
    <col min="16" max="16" width="14.5703125" bestFit="1" customWidth="1"/>
    <col min="17" max="17" width="12.85546875" bestFit="1" customWidth="1"/>
    <col min="18" max="18" width="20.28515625" bestFit="1" customWidth="1"/>
    <col min="19" max="19" width="13.42578125" bestFit="1" customWidth="1"/>
    <col min="20" max="20" width="12.28515625" bestFit="1" customWidth="1"/>
    <col min="21" max="21" width="12.85546875" bestFit="1" customWidth="1"/>
    <col min="22" max="22" width="12.5703125" bestFit="1" customWidth="1"/>
  </cols>
  <sheetData>
    <row r="1" spans="1:10" x14ac:dyDescent="0.25">
      <c r="A1" t="s">
        <v>57</v>
      </c>
    </row>
    <row r="2" spans="1:10" x14ac:dyDescent="0.25">
      <c r="A2" t="s">
        <v>62</v>
      </c>
      <c r="B2" s="5">
        <v>253.98733852585499</v>
      </c>
    </row>
    <row r="3" spans="1:10" x14ac:dyDescent="0.25">
      <c r="A3" t="s">
        <v>63</v>
      </c>
      <c r="B3" s="5">
        <v>-3.1768332089799998</v>
      </c>
    </row>
    <row r="4" spans="1:10" x14ac:dyDescent="0.25">
      <c r="B4" s="5"/>
    </row>
    <row r="5" spans="1:10" x14ac:dyDescent="0.25">
      <c r="A5" s="8" t="s">
        <v>63</v>
      </c>
      <c r="B5" s="28">
        <v>0.93905570075370604</v>
      </c>
    </row>
    <row r="6" spans="1:10" x14ac:dyDescent="0.25">
      <c r="A6" s="8" t="s">
        <v>35</v>
      </c>
      <c r="B6" s="28">
        <v>4.3514167765955998E-3</v>
      </c>
    </row>
    <row r="7" spans="1:10" x14ac:dyDescent="0.25">
      <c r="A7" s="8" t="s">
        <v>52</v>
      </c>
      <c r="B7" s="28">
        <v>-7.4526131245166059E-5</v>
      </c>
    </row>
    <row r="8" spans="1:10" x14ac:dyDescent="0.25">
      <c r="A8" s="8" t="s">
        <v>53</v>
      </c>
      <c r="B8" s="28">
        <v>4.3385592412583397E-5</v>
      </c>
    </row>
    <row r="10" spans="1:10" x14ac:dyDescent="0.25">
      <c r="D10" s="33" t="s">
        <v>32</v>
      </c>
      <c r="E10" s="33"/>
      <c r="F10" s="33"/>
      <c r="G10" s="33"/>
      <c r="H10" s="33"/>
      <c r="I10" s="33"/>
      <c r="J10" s="33"/>
    </row>
    <row r="11" spans="1:10" x14ac:dyDescent="0.25">
      <c r="D11">
        <v>8</v>
      </c>
      <c r="E11">
        <f>D11+8</f>
        <v>16</v>
      </c>
      <c r="F11">
        <f>E11+8</f>
        <v>24</v>
      </c>
      <c r="G11">
        <f t="shared" ref="G11:J11" si="0">F11+8</f>
        <v>32</v>
      </c>
      <c r="H11">
        <f t="shared" si="0"/>
        <v>40</v>
      </c>
      <c r="I11">
        <f t="shared" si="0"/>
        <v>48</v>
      </c>
      <c r="J11">
        <f t="shared" si="0"/>
        <v>56</v>
      </c>
    </row>
    <row r="12" spans="1:10" x14ac:dyDescent="0.25">
      <c r="A12" t="s">
        <v>36</v>
      </c>
      <c r="B12" t="s">
        <v>69</v>
      </c>
      <c r="C12" t="s">
        <v>64</v>
      </c>
      <c r="D12">
        <f>D11/64*1280</f>
        <v>160</v>
      </c>
      <c r="E12">
        <f t="shared" ref="E12:J12" si="1">E11/64*1280</f>
        <v>320</v>
      </c>
      <c r="F12">
        <f t="shared" si="1"/>
        <v>480</v>
      </c>
      <c r="G12">
        <f t="shared" si="1"/>
        <v>640</v>
      </c>
      <c r="H12">
        <f t="shared" si="1"/>
        <v>800</v>
      </c>
      <c r="I12">
        <f t="shared" si="1"/>
        <v>960</v>
      </c>
      <c r="J12">
        <f t="shared" si="1"/>
        <v>1120</v>
      </c>
    </row>
    <row r="13" spans="1:10" x14ac:dyDescent="0.25">
      <c r="A13" s="2">
        <f>35</f>
        <v>35</v>
      </c>
      <c r="B13" s="2">
        <v>5</v>
      </c>
      <c r="C13" s="2">
        <f>B13/40*800</f>
        <v>100</v>
      </c>
      <c r="D13" s="23">
        <f>$B$5+$B$6*D$11+$B$7*D$11^2+$B$8*$A13^2</f>
        <v>1.022244713272195</v>
      </c>
      <c r="E13" s="23">
        <f t="shared" ref="E13:J19" si="2">$B$5+$B$6*E$11+$B$7*E$11^2+$B$8*$A13^2</f>
        <v>1.0427470302858879</v>
      </c>
      <c r="F13" s="23">
        <f t="shared" si="2"/>
        <v>1.0537100025001995</v>
      </c>
      <c r="G13" s="23">
        <f t="shared" si="2"/>
        <v>1.0551336299151299</v>
      </c>
      <c r="H13" s="23">
        <f t="shared" si="2"/>
        <v>1.0470179125306791</v>
      </c>
      <c r="I13" s="23">
        <f t="shared" si="2"/>
        <v>1.0293628503468468</v>
      </c>
      <c r="J13" s="23">
        <f t="shared" si="2"/>
        <v>1.0021684433636335</v>
      </c>
    </row>
    <row r="14" spans="1:10" x14ac:dyDescent="0.25">
      <c r="A14" s="2">
        <f>A13-5</f>
        <v>30</v>
      </c>
      <c r="B14" s="2">
        <f>B13+5</f>
        <v>10</v>
      </c>
      <c r="C14" s="2">
        <f t="shared" ref="C14:C19" si="3">B14/40*800</f>
        <v>200</v>
      </c>
      <c r="D14" s="23">
        <f t="shared" ref="D14:D19" si="4">$B$5+$B$6*D$11+$B$7*D$11^2+$B$8*$A14^2</f>
        <v>1.0081443957381053</v>
      </c>
      <c r="E14" s="23">
        <f t="shared" si="2"/>
        <v>1.0286467127517982</v>
      </c>
      <c r="F14" s="23">
        <f t="shared" si="2"/>
        <v>1.0396096849661098</v>
      </c>
      <c r="G14" s="23">
        <f t="shared" si="2"/>
        <v>1.0410333123810402</v>
      </c>
      <c r="H14" s="23">
        <f t="shared" si="2"/>
        <v>1.0329175949965894</v>
      </c>
      <c r="I14" s="23">
        <f t="shared" si="2"/>
        <v>1.0152625328127571</v>
      </c>
      <c r="J14" s="23">
        <f t="shared" si="2"/>
        <v>0.98806812582954395</v>
      </c>
    </row>
    <row r="15" spans="1:10" x14ac:dyDescent="0.25">
      <c r="A15" s="2">
        <f t="shared" ref="A15:A19" si="5">A14-5</f>
        <v>25</v>
      </c>
      <c r="B15" s="2">
        <f t="shared" ref="B15:B19" si="6">B14+5</f>
        <v>15</v>
      </c>
      <c r="C15" s="2">
        <f t="shared" si="3"/>
        <v>300</v>
      </c>
      <c r="D15" s="23">
        <f t="shared" si="4"/>
        <v>0.99621335782464482</v>
      </c>
      <c r="E15" s="23">
        <f t="shared" si="2"/>
        <v>1.0167156748383377</v>
      </c>
      <c r="F15" s="23">
        <f t="shared" si="2"/>
        <v>1.0276786470526493</v>
      </c>
      <c r="G15" s="23">
        <f t="shared" si="2"/>
        <v>1.0291022744675797</v>
      </c>
      <c r="H15" s="23">
        <f t="shared" si="2"/>
        <v>1.0209865570831289</v>
      </c>
      <c r="I15" s="23">
        <f t="shared" si="2"/>
        <v>1.0033314948992966</v>
      </c>
      <c r="J15" s="23">
        <f t="shared" si="2"/>
        <v>0.97613708791608356</v>
      </c>
    </row>
    <row r="16" spans="1:10" x14ac:dyDescent="0.25">
      <c r="A16" s="2">
        <f t="shared" si="5"/>
        <v>20</v>
      </c>
      <c r="B16" s="2">
        <f t="shared" si="6"/>
        <v>20</v>
      </c>
      <c r="C16" s="2">
        <f t="shared" si="3"/>
        <v>400</v>
      </c>
      <c r="D16" s="23">
        <f t="shared" si="4"/>
        <v>0.98645159953181361</v>
      </c>
      <c r="E16" s="23">
        <f t="shared" si="2"/>
        <v>1.0069539165455066</v>
      </c>
      <c r="F16" s="23">
        <f t="shared" si="2"/>
        <v>1.0179168887598182</v>
      </c>
      <c r="G16" s="23">
        <f t="shared" si="2"/>
        <v>1.0193405161747486</v>
      </c>
      <c r="H16" s="23">
        <f t="shared" si="2"/>
        <v>1.0112247987902978</v>
      </c>
      <c r="I16" s="23">
        <f t="shared" si="2"/>
        <v>0.99356973660646541</v>
      </c>
      <c r="J16" s="23">
        <f t="shared" si="2"/>
        <v>0.96637532962325223</v>
      </c>
    </row>
    <row r="17" spans="1:14" x14ac:dyDescent="0.25">
      <c r="A17" s="2">
        <f t="shared" si="5"/>
        <v>15</v>
      </c>
      <c r="B17" s="2">
        <f t="shared" si="6"/>
        <v>25</v>
      </c>
      <c r="C17" s="2">
        <f t="shared" si="3"/>
        <v>500</v>
      </c>
      <c r="D17" s="23">
        <f t="shared" si="4"/>
        <v>0.97885912085961146</v>
      </c>
      <c r="E17" s="23">
        <f t="shared" si="2"/>
        <v>0.99936143787330434</v>
      </c>
      <c r="F17" s="23">
        <f t="shared" si="2"/>
        <v>1.0103244100876161</v>
      </c>
      <c r="G17" s="23">
        <f t="shared" si="2"/>
        <v>1.0117480375025465</v>
      </c>
      <c r="H17" s="23">
        <f t="shared" si="2"/>
        <v>1.0036323201180957</v>
      </c>
      <c r="I17" s="23">
        <f t="shared" si="2"/>
        <v>0.98597725793426327</v>
      </c>
      <c r="J17" s="23">
        <f t="shared" si="2"/>
        <v>0.95878285095105009</v>
      </c>
    </row>
    <row r="18" spans="1:14" x14ac:dyDescent="0.25">
      <c r="A18" s="2">
        <f t="shared" si="5"/>
        <v>10</v>
      </c>
      <c r="B18" s="2">
        <f t="shared" si="6"/>
        <v>30</v>
      </c>
      <c r="C18" s="2">
        <f t="shared" si="3"/>
        <v>600</v>
      </c>
      <c r="D18" s="23">
        <f t="shared" si="4"/>
        <v>0.97343592180803862</v>
      </c>
      <c r="E18" s="23">
        <f t="shared" si="2"/>
        <v>0.99393823882173149</v>
      </c>
      <c r="F18" s="23">
        <f t="shared" si="2"/>
        <v>1.0049012110360431</v>
      </c>
      <c r="G18" s="23">
        <f t="shared" si="2"/>
        <v>1.0063248384509735</v>
      </c>
      <c r="H18" s="23">
        <f t="shared" si="2"/>
        <v>0.99820912106652271</v>
      </c>
      <c r="I18" s="23">
        <f t="shared" si="2"/>
        <v>0.98055405888269043</v>
      </c>
      <c r="J18" s="23">
        <f t="shared" si="2"/>
        <v>0.95335965189947725</v>
      </c>
    </row>
    <row r="19" spans="1:14" x14ac:dyDescent="0.25">
      <c r="A19" s="2">
        <f t="shared" si="5"/>
        <v>5</v>
      </c>
      <c r="B19" s="2">
        <f t="shared" si="6"/>
        <v>35</v>
      </c>
      <c r="C19" s="2">
        <f t="shared" si="3"/>
        <v>700</v>
      </c>
      <c r="D19" s="23">
        <f t="shared" si="4"/>
        <v>0.97018200237709484</v>
      </c>
      <c r="E19" s="23">
        <f t="shared" si="2"/>
        <v>0.99068431939078772</v>
      </c>
      <c r="F19" s="23">
        <f t="shared" si="2"/>
        <v>1.0016472916050994</v>
      </c>
      <c r="G19" s="23">
        <f t="shared" si="2"/>
        <v>1.0030709190200298</v>
      </c>
      <c r="H19" s="23">
        <f t="shared" si="2"/>
        <v>0.99495520163557893</v>
      </c>
      <c r="I19" s="23">
        <f t="shared" si="2"/>
        <v>0.97730013945174665</v>
      </c>
      <c r="J19" s="23">
        <f t="shared" si="2"/>
        <v>0.95010573246853347</v>
      </c>
    </row>
    <row r="21" spans="1:14" x14ac:dyDescent="0.25">
      <c r="D21" s="33" t="s">
        <v>56</v>
      </c>
      <c r="E21" s="33"/>
      <c r="F21" s="33"/>
      <c r="G21" s="33"/>
      <c r="H21" s="33"/>
      <c r="I21" s="33"/>
      <c r="J21" s="33"/>
      <c r="L21" s="11"/>
      <c r="M21" s="11"/>
      <c r="N21" s="11"/>
    </row>
    <row r="22" spans="1:14" x14ac:dyDescent="0.25">
      <c r="B22" t="s">
        <v>60</v>
      </c>
      <c r="C22">
        <v>0.94</v>
      </c>
      <c r="D22">
        <v>8</v>
      </c>
      <c r="E22">
        <f>D22+8</f>
        <v>16</v>
      </c>
      <c r="F22">
        <f>E22+8</f>
        <v>24</v>
      </c>
      <c r="G22">
        <f t="shared" ref="G22:J22" si="7">F22+8</f>
        <v>32</v>
      </c>
      <c r="H22">
        <f t="shared" si="7"/>
        <v>40</v>
      </c>
      <c r="I22">
        <f t="shared" si="7"/>
        <v>48</v>
      </c>
      <c r="J22">
        <f t="shared" si="7"/>
        <v>56</v>
      </c>
      <c r="L22" s="11"/>
      <c r="M22" s="11"/>
      <c r="N22" s="11"/>
    </row>
    <row r="23" spans="1:14" x14ac:dyDescent="0.25">
      <c r="B23" t="s">
        <v>60</v>
      </c>
      <c r="C23" s="1">
        <f>MAX(D24:J30)</f>
        <v>0.98936357068146807</v>
      </c>
      <c r="D23">
        <f>D22/64*1280</f>
        <v>160</v>
      </c>
      <c r="E23">
        <f t="shared" ref="E23" si="8">E22/64*1280</f>
        <v>320</v>
      </c>
      <c r="F23">
        <f t="shared" ref="F23" si="9">F22/64*1280</f>
        <v>480</v>
      </c>
      <c r="G23">
        <f t="shared" ref="G23" si="10">G22/64*1280</f>
        <v>640</v>
      </c>
      <c r="H23">
        <f t="shared" ref="H23" si="11">H22/64*1280</f>
        <v>800</v>
      </c>
      <c r="I23">
        <f t="shared" ref="I23" si="12">I22/64*1280</f>
        <v>960</v>
      </c>
      <c r="J23">
        <f t="shared" ref="J23" si="13">J22/64*1280</f>
        <v>1120</v>
      </c>
      <c r="L23" s="11"/>
      <c r="M23" s="11"/>
      <c r="N23" s="11"/>
    </row>
    <row r="24" spans="1:14" x14ac:dyDescent="0.25">
      <c r="A24" s="2">
        <f>35</f>
        <v>35</v>
      </c>
      <c r="B24" s="2">
        <v>5</v>
      </c>
      <c r="C24" s="2">
        <f>B24/40*800</f>
        <v>100</v>
      </c>
      <c r="D24" s="23">
        <f>$C$22/D13</f>
        <v>0.91954498545761065</v>
      </c>
      <c r="E24" s="23">
        <f t="shared" ref="E24:J24" si="14">$C$22/E13</f>
        <v>0.90146504636151492</v>
      </c>
      <c r="F24" s="23">
        <f t="shared" si="14"/>
        <v>0.89208605571704436</v>
      </c>
      <c r="G24" s="23">
        <f t="shared" si="14"/>
        <v>0.89088241844363281</v>
      </c>
      <c r="H24" s="23">
        <f t="shared" si="14"/>
        <v>0.89778788762838535</v>
      </c>
      <c r="I24" s="23">
        <f t="shared" si="14"/>
        <v>0.91318624883661204</v>
      </c>
      <c r="J24" s="23">
        <f t="shared" si="14"/>
        <v>0.93796607369218876</v>
      </c>
      <c r="L24" s="24"/>
      <c r="M24" s="24"/>
      <c r="N24" s="11"/>
    </row>
    <row r="25" spans="1:14" x14ac:dyDescent="0.25">
      <c r="A25" s="2">
        <f>A24-5</f>
        <v>30</v>
      </c>
      <c r="B25" s="2">
        <f>B24+5</f>
        <v>10</v>
      </c>
      <c r="C25" s="2">
        <f t="shared" ref="C25:C30" si="15">B25/40*800</f>
        <v>200</v>
      </c>
      <c r="D25" s="23">
        <f t="shared" ref="D25:J25" si="16">$C$22/D14</f>
        <v>0.93240611560587616</v>
      </c>
      <c r="E25" s="23">
        <f t="shared" si="16"/>
        <v>0.91382200355780674</v>
      </c>
      <c r="F25" s="23">
        <f t="shared" si="16"/>
        <v>0.90418549730098263</v>
      </c>
      <c r="G25" s="23">
        <f t="shared" si="16"/>
        <v>0.902949011160884</v>
      </c>
      <c r="H25" s="23">
        <f t="shared" si="16"/>
        <v>0.91004355483275867</v>
      </c>
      <c r="I25" s="23">
        <f t="shared" si="16"/>
        <v>0.92586889560058483</v>
      </c>
      <c r="J25" s="23">
        <f t="shared" si="16"/>
        <v>0.95135140525944217</v>
      </c>
      <c r="L25" s="8"/>
      <c r="M25" s="8"/>
      <c r="N25" s="11"/>
    </row>
    <row r="26" spans="1:14" x14ac:dyDescent="0.25">
      <c r="A26" s="2">
        <f t="shared" ref="A26:A30" si="17">A25-5</f>
        <v>25</v>
      </c>
      <c r="B26" s="2">
        <f t="shared" ref="B26:B30" si="18">B25+5</f>
        <v>15</v>
      </c>
      <c r="C26" s="2">
        <f t="shared" si="15"/>
        <v>300</v>
      </c>
      <c r="D26" s="23">
        <f t="shared" ref="D26:J26" si="19">$C$22/D15</f>
        <v>0.94357297321590461</v>
      </c>
      <c r="E26" s="23">
        <f t="shared" si="19"/>
        <v>0.92454559643674628</v>
      </c>
      <c r="F26" s="23">
        <f t="shared" si="19"/>
        <v>0.9146828171392789</v>
      </c>
      <c r="G26" s="23">
        <f t="shared" si="19"/>
        <v>0.91341747396906869</v>
      </c>
      <c r="H26" s="23">
        <f t="shared" si="19"/>
        <v>0.92067813574891655</v>
      </c>
      <c r="I26" s="23">
        <f t="shared" si="19"/>
        <v>0.93687879307959609</v>
      </c>
      <c r="J26" s="23">
        <f t="shared" si="19"/>
        <v>0.96297949502847879</v>
      </c>
      <c r="L26" s="8"/>
      <c r="M26" s="8"/>
      <c r="N26" s="11"/>
    </row>
    <row r="27" spans="1:14" x14ac:dyDescent="0.25">
      <c r="A27" s="2">
        <f t="shared" si="17"/>
        <v>20</v>
      </c>
      <c r="B27" s="2">
        <f t="shared" si="18"/>
        <v>20</v>
      </c>
      <c r="C27" s="2">
        <f t="shared" si="15"/>
        <v>400</v>
      </c>
      <c r="D27" s="23">
        <f t="shared" ref="D27:J27" si="20">$C$22/D16</f>
        <v>0.95291041187032355</v>
      </c>
      <c r="E27" s="23">
        <f t="shared" si="20"/>
        <v>0.93350846007412014</v>
      </c>
      <c r="F27" s="23">
        <f t="shared" si="20"/>
        <v>0.92345456724394415</v>
      </c>
      <c r="G27" s="23">
        <f t="shared" si="20"/>
        <v>0.92216485569269069</v>
      </c>
      <c r="H27" s="23">
        <f t="shared" si="20"/>
        <v>0.92956581081130307</v>
      </c>
      <c r="I27" s="23">
        <f t="shared" si="20"/>
        <v>0.94608356652505066</v>
      </c>
      <c r="J27" s="23">
        <f t="shared" si="20"/>
        <v>0.97270695058664747</v>
      </c>
      <c r="L27" s="8"/>
      <c r="M27" s="8"/>
      <c r="N27" s="11"/>
    </row>
    <row r="28" spans="1:14" x14ac:dyDescent="0.25">
      <c r="A28" s="2">
        <f t="shared" si="17"/>
        <v>15</v>
      </c>
      <c r="B28" s="2">
        <f t="shared" si="18"/>
        <v>25</v>
      </c>
      <c r="C28" s="2">
        <f t="shared" si="15"/>
        <v>500</v>
      </c>
      <c r="D28" s="23">
        <f t="shared" ref="D28:J28" si="21">$C$22/D17</f>
        <v>0.96030162049725165</v>
      </c>
      <c r="E28" s="23">
        <f t="shared" si="21"/>
        <v>0.94060063193990273</v>
      </c>
      <c r="F28" s="23">
        <f t="shared" si="21"/>
        <v>0.93039422844240938</v>
      </c>
      <c r="G28" s="23">
        <f t="shared" si="21"/>
        <v>0.92908507371098714</v>
      </c>
      <c r="H28" s="23">
        <f t="shared" si="21"/>
        <v>0.936597976328016</v>
      </c>
      <c r="I28" s="23">
        <f t="shared" si="21"/>
        <v>0.95336884541273192</v>
      </c>
      <c r="J28" s="23">
        <f t="shared" si="21"/>
        <v>0.98040969242157516</v>
      </c>
      <c r="L28" s="8"/>
      <c r="M28" s="8"/>
      <c r="N28" s="11"/>
    </row>
    <row r="29" spans="1:14" x14ac:dyDescent="0.25">
      <c r="A29" s="2">
        <f t="shared" si="17"/>
        <v>10</v>
      </c>
      <c r="B29" s="2">
        <f t="shared" si="18"/>
        <v>30</v>
      </c>
      <c r="C29" s="2">
        <f t="shared" si="15"/>
        <v>600</v>
      </c>
      <c r="D29" s="23">
        <f t="shared" ref="D29:J29" si="22">$C$22/D18</f>
        <v>0.96565164582591578</v>
      </c>
      <c r="E29" s="23">
        <f t="shared" si="22"/>
        <v>0.94573280641091662</v>
      </c>
      <c r="F29" s="23">
        <f t="shared" si="22"/>
        <v>0.93541533205126637</v>
      </c>
      <c r="G29" s="23">
        <f t="shared" si="22"/>
        <v>0.93409201888222615</v>
      </c>
      <c r="H29" s="23">
        <f t="shared" si="22"/>
        <v>0.94168644641883248</v>
      </c>
      <c r="I29" s="23">
        <f t="shared" si="22"/>
        <v>0.95864168985348908</v>
      </c>
      <c r="J29" s="23">
        <f t="shared" si="22"/>
        <v>0.98598676598819823</v>
      </c>
      <c r="L29" s="8"/>
      <c r="M29" s="8"/>
      <c r="N29" s="11"/>
    </row>
    <row r="30" spans="1:14" x14ac:dyDescent="0.25">
      <c r="A30" s="2">
        <f t="shared" si="17"/>
        <v>5</v>
      </c>
      <c r="B30" s="2">
        <f t="shared" si="18"/>
        <v>35</v>
      </c>
      <c r="C30" s="2">
        <f t="shared" si="15"/>
        <v>700</v>
      </c>
      <c r="D30" s="23">
        <f t="shared" ref="D30:J30" si="23">$C$22/D19</f>
        <v>0.96889037077255158</v>
      </c>
      <c r="E30" s="23">
        <f t="shared" si="23"/>
        <v>0.94883908183592158</v>
      </c>
      <c r="F30" s="23">
        <f t="shared" si="23"/>
        <v>0.93845409245173306</v>
      </c>
      <c r="G30" s="23">
        <f t="shared" si="23"/>
        <v>0.93712217369271533</v>
      </c>
      <c r="H30" s="23">
        <f t="shared" si="23"/>
        <v>0.94476615475225445</v>
      </c>
      <c r="I30" s="23">
        <f t="shared" si="23"/>
        <v>0.9618334860029063</v>
      </c>
      <c r="J30" s="23">
        <f t="shared" si="23"/>
        <v>0.98936357068146807</v>
      </c>
      <c r="L30" s="11"/>
      <c r="M30" s="11"/>
      <c r="N30" s="11"/>
    </row>
    <row r="31" spans="1:14" x14ac:dyDescent="0.25">
      <c r="L31" s="11"/>
      <c r="M31" s="11"/>
      <c r="N31" s="11"/>
    </row>
    <row r="32" spans="1:14" x14ac:dyDescent="0.25">
      <c r="D32" s="33" t="s">
        <v>61</v>
      </c>
      <c r="E32" s="33"/>
      <c r="F32" s="33"/>
      <c r="G32" s="33"/>
      <c r="H32" s="33"/>
      <c r="I32" s="33"/>
      <c r="J32" s="33"/>
      <c r="L32" s="12"/>
      <c r="M32" s="12"/>
      <c r="N32" s="12"/>
    </row>
    <row r="33" spans="1:18" x14ac:dyDescent="0.25">
      <c r="D33">
        <v>8</v>
      </c>
      <c r="E33">
        <f>D33+8</f>
        <v>16</v>
      </c>
      <c r="F33">
        <f>E33+8</f>
        <v>24</v>
      </c>
      <c r="G33">
        <f t="shared" ref="G33:J33" si="24">F33+8</f>
        <v>32</v>
      </c>
      <c r="H33">
        <f t="shared" si="24"/>
        <v>40</v>
      </c>
      <c r="I33">
        <f t="shared" si="24"/>
        <v>48</v>
      </c>
      <c r="J33">
        <f t="shared" si="24"/>
        <v>56</v>
      </c>
      <c r="L33" s="8"/>
      <c r="M33" s="8"/>
      <c r="N33" s="8"/>
    </row>
    <row r="34" spans="1:18" x14ac:dyDescent="0.25">
      <c r="A34" t="s">
        <v>36</v>
      </c>
      <c r="B34" t="s">
        <v>69</v>
      </c>
      <c r="C34" t="s">
        <v>64</v>
      </c>
      <c r="D34">
        <f>D33/64*1280</f>
        <v>160</v>
      </c>
      <c r="E34">
        <f t="shared" ref="E34" si="25">E33/64*1280</f>
        <v>320</v>
      </c>
      <c r="F34">
        <f t="shared" ref="F34" si="26">F33/64*1280</f>
        <v>480</v>
      </c>
      <c r="G34">
        <f t="shared" ref="G34" si="27">G33/64*1280</f>
        <v>640</v>
      </c>
      <c r="H34">
        <f t="shared" ref="H34" si="28">H33/64*1280</f>
        <v>800</v>
      </c>
      <c r="I34">
        <f t="shared" ref="I34" si="29">I33/64*1280</f>
        <v>960</v>
      </c>
      <c r="J34">
        <f t="shared" ref="J34" si="30">J33/64*1280</f>
        <v>1120</v>
      </c>
      <c r="L34" s="8"/>
      <c r="M34" s="8"/>
      <c r="N34" s="8"/>
    </row>
    <row r="35" spans="1:18" x14ac:dyDescent="0.25">
      <c r="A35" s="2">
        <f>35</f>
        <v>35</v>
      </c>
      <c r="B35" s="2">
        <v>5</v>
      </c>
      <c r="C35" s="2">
        <f>B35/40*800</f>
        <v>100</v>
      </c>
      <c r="D35" s="22">
        <f t="shared" ref="D35:J41" si="31">($B$3+$B$2*D24)</f>
        <v>230.37595030219455</v>
      </c>
      <c r="E35" s="22">
        <f t="shared" si="31"/>
        <v>225.78387469046766</v>
      </c>
      <c r="F35" s="22">
        <f t="shared" si="31"/>
        <v>223.40172981861969</v>
      </c>
      <c r="G35" s="22">
        <f t="shared" si="31"/>
        <v>223.09602119099537</v>
      </c>
      <c r="H35" s="22">
        <f t="shared" si="31"/>
        <v>224.849922930503</v>
      </c>
      <c r="I35" s="22">
        <f t="shared" si="31"/>
        <v>228.76091171144026</v>
      </c>
      <c r="J35" s="22">
        <f t="shared" si="31"/>
        <v>235.05467347564502</v>
      </c>
      <c r="L35" s="8"/>
      <c r="M35" s="8"/>
      <c r="N35" s="8"/>
    </row>
    <row r="36" spans="1:18" x14ac:dyDescent="0.25">
      <c r="A36" s="2">
        <f>A35-5</f>
        <v>30</v>
      </c>
      <c r="B36" s="2">
        <f>B35+5</f>
        <v>10</v>
      </c>
      <c r="C36" s="2">
        <f t="shared" ref="C36:C41" si="32">B36/40*800</f>
        <v>200</v>
      </c>
      <c r="D36" s="22">
        <f t="shared" si="31"/>
        <v>233.64251451898718</v>
      </c>
      <c r="E36" s="22">
        <f t="shared" si="31"/>
        <v>228.92238536103173</v>
      </c>
      <c r="F36" s="22">
        <f t="shared" si="31"/>
        <v>226.4748347841732</v>
      </c>
      <c r="G36" s="22">
        <f t="shared" si="31"/>
        <v>226.16078296032549</v>
      </c>
      <c r="H36" s="22">
        <f t="shared" si="31"/>
        <v>227.96270722560035</v>
      </c>
      <c r="I36" s="22">
        <f t="shared" si="31"/>
        <v>231.98214340848523</v>
      </c>
      <c r="J36" s="22">
        <f t="shared" si="31"/>
        <v>238.45437821569783</v>
      </c>
      <c r="L36" s="8"/>
      <c r="M36" s="8"/>
      <c r="N36" s="8"/>
    </row>
    <row r="37" spans="1:18" x14ac:dyDescent="0.25">
      <c r="A37" s="2">
        <f t="shared" ref="A37:A41" si="33">A36-5</f>
        <v>25</v>
      </c>
      <c r="B37" s="2">
        <f t="shared" ref="B37:B41" si="34">B36+5</f>
        <v>15</v>
      </c>
      <c r="C37" s="2">
        <f t="shared" si="32"/>
        <v>300</v>
      </c>
      <c r="D37" s="22">
        <f t="shared" si="31"/>
        <v>236.47875496305545</v>
      </c>
      <c r="E37" s="22">
        <f t="shared" si="31"/>
        <v>231.64604217578841</v>
      </c>
      <c r="F37" s="22">
        <f t="shared" si="31"/>
        <v>229.14102111155677</v>
      </c>
      <c r="G37" s="22">
        <f t="shared" si="31"/>
        <v>228.8196399674332</v>
      </c>
      <c r="H37" s="22">
        <f t="shared" si="31"/>
        <v>230.66375612883314</v>
      </c>
      <c r="I37" s="22">
        <f t="shared" si="31"/>
        <v>234.77851796662185</v>
      </c>
      <c r="J37" s="22">
        <f t="shared" si="31"/>
        <v>241.40776578827513</v>
      </c>
      <c r="L37" s="11"/>
      <c r="M37" s="11"/>
      <c r="N37" s="11"/>
    </row>
    <row r="38" spans="1:18" x14ac:dyDescent="0.25">
      <c r="A38" s="2">
        <f t="shared" si="33"/>
        <v>20</v>
      </c>
      <c r="B38" s="2">
        <f t="shared" si="34"/>
        <v>20</v>
      </c>
      <c r="C38" s="2">
        <f t="shared" si="32"/>
        <v>400</v>
      </c>
      <c r="D38" s="22">
        <f t="shared" si="31"/>
        <v>238.8503461555398</v>
      </c>
      <c r="E38" s="22">
        <f t="shared" si="31"/>
        <v>233.92249605661516</v>
      </c>
      <c r="F38" s="22">
        <f t="shared" si="31"/>
        <v>231.36893457485456</v>
      </c>
      <c r="G38" s="22">
        <f t="shared" si="31"/>
        <v>231.04136417048562</v>
      </c>
      <c r="H38" s="22">
        <f t="shared" si="31"/>
        <v>232.9211130636113</v>
      </c>
      <c r="I38" s="22">
        <f t="shared" si="31"/>
        <v>237.11641387576628</v>
      </c>
      <c r="J38" s="22">
        <f t="shared" si="31"/>
        <v>243.87841633612294</v>
      </c>
      <c r="L38" s="12"/>
      <c r="M38" s="12"/>
      <c r="N38" s="12"/>
    </row>
    <row r="39" spans="1:18" x14ac:dyDescent="0.25">
      <c r="A39" s="2">
        <f t="shared" si="33"/>
        <v>15</v>
      </c>
      <c r="B39" s="2">
        <f t="shared" si="34"/>
        <v>25</v>
      </c>
      <c r="C39" s="2">
        <f t="shared" si="32"/>
        <v>500</v>
      </c>
      <c r="D39" s="22">
        <f t="shared" si="31"/>
        <v>240.7276195631826</v>
      </c>
      <c r="E39" s="22">
        <f t="shared" si="31"/>
        <v>235.72381791317321</v>
      </c>
      <c r="F39" s="22">
        <f t="shared" si="31"/>
        <v>233.13152065292388</v>
      </c>
      <c r="G39" s="22">
        <f t="shared" si="31"/>
        <v>232.79901192697145</v>
      </c>
      <c r="H39" s="22">
        <f t="shared" si="31"/>
        <v>234.70719406727454</v>
      </c>
      <c r="I39" s="22">
        <f t="shared" si="31"/>
        <v>238.96678247086709</v>
      </c>
      <c r="J39" s="22">
        <f t="shared" si="31"/>
        <v>245.83481523412797</v>
      </c>
      <c r="L39" s="11"/>
      <c r="M39" s="11"/>
      <c r="N39" s="8"/>
    </row>
    <row r="40" spans="1:18" x14ac:dyDescent="0.25">
      <c r="A40" s="2">
        <f t="shared" si="33"/>
        <v>10</v>
      </c>
      <c r="B40" s="2">
        <f t="shared" si="34"/>
        <v>30</v>
      </c>
      <c r="C40" s="2">
        <f t="shared" si="32"/>
        <v>600</v>
      </c>
      <c r="D40" s="22">
        <f t="shared" si="31"/>
        <v>242.08645825745589</v>
      </c>
      <c r="E40" s="22">
        <f t="shared" si="31"/>
        <v>237.02732524791634</v>
      </c>
      <c r="F40" s="22">
        <f t="shared" si="31"/>
        <v>234.40681739500008</v>
      </c>
      <c r="G40" s="22">
        <f t="shared" si="31"/>
        <v>234.07071260515931</v>
      </c>
      <c r="H40" s="22">
        <f t="shared" si="31"/>
        <v>235.99960104280939</v>
      </c>
      <c r="I40" s="22">
        <f t="shared" si="31"/>
        <v>240.30601819683579</v>
      </c>
      <c r="J40" s="22">
        <f t="shared" si="31"/>
        <v>247.2513213060775</v>
      </c>
      <c r="L40" s="11"/>
      <c r="M40" s="11"/>
      <c r="N40" s="8"/>
    </row>
    <row r="41" spans="1:18" x14ac:dyDescent="0.25">
      <c r="A41" s="2">
        <f t="shared" si="33"/>
        <v>5</v>
      </c>
      <c r="B41" s="2">
        <f t="shared" si="34"/>
        <v>35</v>
      </c>
      <c r="C41" s="2">
        <f t="shared" si="32"/>
        <v>700</v>
      </c>
      <c r="D41" s="22">
        <f t="shared" si="31"/>
        <v>242.90905338686923</v>
      </c>
      <c r="E41" s="22">
        <f t="shared" si="31"/>
        <v>237.81627987584164</v>
      </c>
      <c r="F41" s="22">
        <f t="shared" si="31"/>
        <v>235.17862406153233</v>
      </c>
      <c r="G41" s="22">
        <f t="shared" si="31"/>
        <v>234.84033356079675</v>
      </c>
      <c r="H41" s="22">
        <f t="shared" si="31"/>
        <v>236.78180796585116</v>
      </c>
      <c r="I41" s="22">
        <f t="shared" si="31"/>
        <v>241.11669400594337</v>
      </c>
      <c r="J41" s="22">
        <f t="shared" si="31"/>
        <v>248.10898694284271</v>
      </c>
      <c r="L41" s="11"/>
      <c r="M41" s="11"/>
      <c r="N41" s="8"/>
    </row>
    <row r="42" spans="1:18" x14ac:dyDescent="0.25">
      <c r="L42" s="11"/>
      <c r="M42" s="11"/>
      <c r="N42" s="8"/>
    </row>
    <row r="43" spans="1:18" x14ac:dyDescent="0.25">
      <c r="D43" s="33" t="s">
        <v>65</v>
      </c>
      <c r="E43" s="33"/>
      <c r="F43" s="33"/>
      <c r="G43" s="33"/>
      <c r="H43" s="33"/>
      <c r="I43" s="33"/>
      <c r="J43" s="33"/>
      <c r="L43" s="11"/>
      <c r="M43" s="11"/>
      <c r="N43" s="11"/>
    </row>
    <row r="44" spans="1:18" x14ac:dyDescent="0.25">
      <c r="D44">
        <v>8</v>
      </c>
      <c r="E44">
        <f>D44+8</f>
        <v>16</v>
      </c>
      <c r="F44">
        <f>E44+8</f>
        <v>24</v>
      </c>
      <c r="G44">
        <f t="shared" ref="G44:J44" si="35">F44+8</f>
        <v>32</v>
      </c>
      <c r="H44">
        <f t="shared" si="35"/>
        <v>40</v>
      </c>
      <c r="I44">
        <f t="shared" si="35"/>
        <v>48</v>
      </c>
      <c r="J44">
        <f t="shared" si="35"/>
        <v>56</v>
      </c>
      <c r="L44" s="11"/>
      <c r="M44" s="11"/>
      <c r="N44" s="11"/>
    </row>
    <row r="45" spans="1:18" x14ac:dyDescent="0.25">
      <c r="A45" t="s">
        <v>36</v>
      </c>
      <c r="B45" t="s">
        <v>69</v>
      </c>
      <c r="C45" t="s">
        <v>64</v>
      </c>
      <c r="D45">
        <f>D44/64*1280</f>
        <v>160</v>
      </c>
      <c r="E45">
        <f t="shared" ref="E45" si="36">E44/64*1280</f>
        <v>320</v>
      </c>
      <c r="F45">
        <f t="shared" ref="F45" si="37">F44/64*1280</f>
        <v>480</v>
      </c>
      <c r="G45">
        <f t="shared" ref="G45" si="38">G44/64*1280</f>
        <v>640</v>
      </c>
      <c r="H45">
        <f t="shared" ref="H45" si="39">H44/64*1280</f>
        <v>800</v>
      </c>
      <c r="I45">
        <f t="shared" ref="I45" si="40">I44/64*1280</f>
        <v>960</v>
      </c>
      <c r="J45">
        <f t="shared" ref="J45" si="41">J44/64*1280</f>
        <v>1120</v>
      </c>
      <c r="L45" s="11"/>
      <c r="M45" s="11"/>
      <c r="N45" s="11"/>
    </row>
    <row r="46" spans="1:18" x14ac:dyDescent="0.25">
      <c r="A46" s="2">
        <f>35</f>
        <v>35</v>
      </c>
      <c r="B46" s="2">
        <v>5</v>
      </c>
      <c r="C46" s="2">
        <f>B46/40*800</f>
        <v>100</v>
      </c>
      <c r="D46" s="26">
        <v>231</v>
      </c>
      <c r="E46" s="26"/>
      <c r="F46" s="26">
        <v>223</v>
      </c>
      <c r="G46" s="27"/>
      <c r="H46" s="27">
        <v>224</v>
      </c>
      <c r="I46" s="27"/>
      <c r="J46" s="27">
        <v>235</v>
      </c>
      <c r="L46" s="11"/>
      <c r="M46" s="11"/>
      <c r="N46" s="11"/>
      <c r="O46" s="11"/>
      <c r="P46" s="11"/>
      <c r="Q46" s="11"/>
      <c r="R46" s="11"/>
    </row>
    <row r="47" spans="1:18" x14ac:dyDescent="0.25">
      <c r="A47" s="2">
        <f>A46-5</f>
        <v>30</v>
      </c>
      <c r="B47" s="2">
        <f>B46+5</f>
        <v>10</v>
      </c>
      <c r="C47" s="2">
        <f t="shared" ref="C47:C52" si="42">B47/40*800</f>
        <v>200</v>
      </c>
      <c r="D47" s="26"/>
      <c r="E47" s="26">
        <v>229</v>
      </c>
      <c r="F47" s="26"/>
      <c r="G47" s="27">
        <v>226</v>
      </c>
      <c r="H47" s="27"/>
      <c r="I47" s="27">
        <v>231</v>
      </c>
      <c r="J47" s="27"/>
      <c r="L47" s="11"/>
      <c r="M47" s="11"/>
      <c r="N47" s="11"/>
      <c r="O47" s="11"/>
      <c r="P47" s="11"/>
      <c r="Q47" s="11"/>
      <c r="R47" s="11"/>
    </row>
    <row r="48" spans="1:18" x14ac:dyDescent="0.25">
      <c r="A48" s="2">
        <f t="shared" ref="A48:A52" si="43">A47-5</f>
        <v>25</v>
      </c>
      <c r="B48" s="2">
        <f t="shared" ref="B48:B52" si="44">B47+5</f>
        <v>15</v>
      </c>
      <c r="C48" s="2">
        <f t="shared" si="42"/>
        <v>300</v>
      </c>
      <c r="D48" s="26">
        <v>236</v>
      </c>
      <c r="E48" s="26"/>
      <c r="F48" s="26">
        <v>229</v>
      </c>
      <c r="G48" s="27"/>
      <c r="H48" s="27">
        <v>230</v>
      </c>
      <c r="I48" s="27"/>
      <c r="J48" s="27">
        <v>240</v>
      </c>
      <c r="L48" s="11"/>
      <c r="M48" s="11"/>
      <c r="N48" s="11"/>
      <c r="O48" s="11"/>
      <c r="P48" s="11"/>
      <c r="Q48" s="11"/>
      <c r="R48" s="11"/>
    </row>
    <row r="49" spans="1:18" x14ac:dyDescent="0.25">
      <c r="A49" s="2">
        <f t="shared" si="43"/>
        <v>20</v>
      </c>
      <c r="B49" s="2">
        <f t="shared" si="44"/>
        <v>20</v>
      </c>
      <c r="C49" s="2">
        <f t="shared" si="42"/>
        <v>400</v>
      </c>
      <c r="D49" s="26"/>
      <c r="E49" s="26">
        <v>233</v>
      </c>
      <c r="F49" s="26"/>
      <c r="G49" s="27">
        <v>231</v>
      </c>
      <c r="H49" s="27"/>
      <c r="I49" s="27">
        <v>237</v>
      </c>
      <c r="J49" s="27"/>
      <c r="L49" s="11"/>
      <c r="M49" s="11"/>
      <c r="N49" s="11"/>
      <c r="O49" s="11"/>
      <c r="P49" s="11"/>
      <c r="Q49" s="11"/>
      <c r="R49" s="11"/>
    </row>
    <row r="50" spans="1:18" x14ac:dyDescent="0.25">
      <c r="A50" s="2">
        <f t="shared" si="43"/>
        <v>15</v>
      </c>
      <c r="B50" s="2">
        <f t="shared" si="44"/>
        <v>25</v>
      </c>
      <c r="C50" s="2">
        <f t="shared" si="42"/>
        <v>500</v>
      </c>
      <c r="D50" s="26">
        <v>240</v>
      </c>
      <c r="E50" s="26"/>
      <c r="F50" s="26">
        <v>233</v>
      </c>
      <c r="G50" s="27"/>
      <c r="H50" s="27">
        <v>234</v>
      </c>
      <c r="I50" s="27"/>
      <c r="J50" s="27">
        <v>246</v>
      </c>
      <c r="L50" s="11"/>
      <c r="M50" s="11"/>
      <c r="N50" s="11"/>
      <c r="O50" s="11"/>
      <c r="P50" s="11"/>
      <c r="Q50" s="11"/>
      <c r="R50" s="11"/>
    </row>
    <row r="51" spans="1:18" x14ac:dyDescent="0.25">
      <c r="A51" s="2">
        <f t="shared" si="43"/>
        <v>10</v>
      </c>
      <c r="B51" s="2">
        <f t="shared" si="44"/>
        <v>30</v>
      </c>
      <c r="C51" s="2">
        <f t="shared" si="42"/>
        <v>600</v>
      </c>
      <c r="D51" s="26"/>
      <c r="E51" s="26">
        <v>237</v>
      </c>
      <c r="F51" s="26"/>
      <c r="G51" s="27">
        <v>234</v>
      </c>
      <c r="H51" s="27"/>
      <c r="I51" s="27">
        <v>239</v>
      </c>
      <c r="J51" s="27"/>
      <c r="L51" s="11"/>
      <c r="M51" s="11"/>
      <c r="N51" s="11"/>
      <c r="O51" s="11"/>
      <c r="P51" s="11"/>
      <c r="Q51" s="11"/>
      <c r="R51" s="11"/>
    </row>
    <row r="52" spans="1:18" x14ac:dyDescent="0.25">
      <c r="A52" s="2">
        <f t="shared" si="43"/>
        <v>5</v>
      </c>
      <c r="B52" s="2">
        <f t="shared" si="44"/>
        <v>35</v>
      </c>
      <c r="C52" s="2">
        <f t="shared" si="42"/>
        <v>700</v>
      </c>
      <c r="D52" s="26">
        <v>243</v>
      </c>
      <c r="E52" s="26"/>
      <c r="F52" s="26">
        <v>235</v>
      </c>
      <c r="G52" s="27"/>
      <c r="H52" s="27">
        <v>236</v>
      </c>
      <c r="I52" s="27"/>
      <c r="J52" s="27">
        <v>247</v>
      </c>
      <c r="L52" s="11"/>
      <c r="M52" s="11"/>
      <c r="N52" s="11"/>
      <c r="O52" s="11"/>
      <c r="P52" s="11"/>
      <c r="Q52" s="11"/>
      <c r="R52" s="11"/>
    </row>
    <row r="53" spans="1:18" x14ac:dyDescent="0.25">
      <c r="J53" s="1"/>
      <c r="L53" s="8"/>
      <c r="M53" s="8"/>
      <c r="N53" s="8"/>
    </row>
    <row r="54" spans="1:18" x14ac:dyDescent="0.25">
      <c r="D54" s="33" t="s">
        <v>66</v>
      </c>
      <c r="E54" s="33"/>
      <c r="F54" s="33"/>
      <c r="G54" s="33"/>
      <c r="H54" s="33"/>
      <c r="I54" s="33"/>
      <c r="J54" s="33"/>
      <c r="L54" s="8"/>
      <c r="M54" s="8"/>
      <c r="N54" s="8"/>
    </row>
    <row r="55" spans="1:18" x14ac:dyDescent="0.25">
      <c r="D55">
        <v>8</v>
      </c>
      <c r="E55">
        <f>D55+8</f>
        <v>16</v>
      </c>
      <c r="F55">
        <f>E55+8</f>
        <v>24</v>
      </c>
      <c r="G55">
        <f t="shared" ref="G55:J55" si="45">F55+8</f>
        <v>32</v>
      </c>
      <c r="H55">
        <f t="shared" si="45"/>
        <v>40</v>
      </c>
      <c r="I55">
        <f t="shared" si="45"/>
        <v>48</v>
      </c>
      <c r="J55">
        <f t="shared" si="45"/>
        <v>56</v>
      </c>
      <c r="L55" s="8"/>
      <c r="M55" s="8"/>
      <c r="N55" s="8"/>
    </row>
    <row r="56" spans="1:18" x14ac:dyDescent="0.25">
      <c r="A56" t="s">
        <v>36</v>
      </c>
      <c r="B56" t="s">
        <v>69</v>
      </c>
      <c r="C56" t="s">
        <v>64</v>
      </c>
      <c r="D56">
        <f>D55/64*1280</f>
        <v>160</v>
      </c>
      <c r="E56">
        <f t="shared" ref="E56" si="46">E55/64*1280</f>
        <v>320</v>
      </c>
      <c r="F56">
        <f t="shared" ref="F56" si="47">F55/64*1280</f>
        <v>480</v>
      </c>
      <c r="G56">
        <f t="shared" ref="G56" si="48">G55/64*1280</f>
        <v>640</v>
      </c>
      <c r="H56">
        <f t="shared" ref="H56" si="49">H55/64*1280</f>
        <v>800</v>
      </c>
      <c r="I56">
        <f t="shared" ref="I56" si="50">I55/64*1280</f>
        <v>960</v>
      </c>
      <c r="J56">
        <f t="shared" ref="J56" si="51">J55/64*1280</f>
        <v>1120</v>
      </c>
      <c r="L56" s="8"/>
      <c r="M56" s="8"/>
      <c r="N56" s="8"/>
    </row>
    <row r="57" spans="1:18" x14ac:dyDescent="0.25">
      <c r="A57" s="2">
        <f>35</f>
        <v>35</v>
      </c>
      <c r="B57" s="2">
        <v>5</v>
      </c>
      <c r="C57" s="2">
        <f>B57/40*800</f>
        <v>100</v>
      </c>
      <c r="D57" s="29">
        <f>D35-D46</f>
        <v>-0.62404969780544661</v>
      </c>
      <c r="E57" s="29"/>
      <c r="F57" s="29">
        <f t="shared" ref="E57:F58" si="52">F35-F46</f>
        <v>0.40172981861968537</v>
      </c>
      <c r="G57" s="25"/>
      <c r="H57" s="25">
        <f t="shared" ref="H57:J57" si="53">H35-H46</f>
        <v>0.8499229305029985</v>
      </c>
      <c r="I57" s="25"/>
      <c r="J57" s="25">
        <f t="shared" si="53"/>
        <v>5.4673475645017788E-2</v>
      </c>
      <c r="L57" s="8"/>
      <c r="M57" s="8"/>
      <c r="N57" s="8"/>
    </row>
    <row r="58" spans="1:18" x14ac:dyDescent="0.25">
      <c r="A58" s="2">
        <f>A57-5</f>
        <v>30</v>
      </c>
      <c r="B58" s="2">
        <f>B57+5</f>
        <v>10</v>
      </c>
      <c r="C58" s="2">
        <f t="shared" ref="C58:C63" si="54">B58/40*800</f>
        <v>200</v>
      </c>
      <c r="D58" s="29"/>
      <c r="E58" s="29">
        <f t="shared" si="52"/>
        <v>-7.761463896827081E-2</v>
      </c>
      <c r="F58" s="29"/>
      <c r="G58" s="25">
        <f t="shared" ref="G58:I58" si="55">G36-G47</f>
        <v>0.16078296032549133</v>
      </c>
      <c r="H58" s="25"/>
      <c r="I58" s="25">
        <f t="shared" si="55"/>
        <v>0.98214340848522852</v>
      </c>
      <c r="J58" s="25"/>
      <c r="L58" s="8"/>
      <c r="M58" s="8"/>
      <c r="N58" s="8"/>
    </row>
    <row r="59" spans="1:18" x14ac:dyDescent="0.25">
      <c r="A59" s="2">
        <f t="shared" ref="A59:A63" si="56">A58-5</f>
        <v>25</v>
      </c>
      <c r="B59" s="2">
        <f t="shared" ref="B59:B63" si="57">B58+5</f>
        <v>15</v>
      </c>
      <c r="C59" s="2">
        <f t="shared" si="54"/>
        <v>300</v>
      </c>
      <c r="D59" s="29">
        <f t="shared" ref="D59" si="58">D37-D48</f>
        <v>0.47875496305545084</v>
      </c>
      <c r="E59" s="29"/>
      <c r="F59" s="29">
        <f t="shared" ref="F59:J59" si="59">F37-F48</f>
        <v>0.14102111155676766</v>
      </c>
      <c r="G59" s="25"/>
      <c r="H59" s="25">
        <f t="shared" si="59"/>
        <v>0.66375612883314261</v>
      </c>
      <c r="I59" s="25"/>
      <c r="J59" s="25">
        <f t="shared" si="59"/>
        <v>1.4077657882751282</v>
      </c>
      <c r="L59" s="8"/>
      <c r="M59" s="8"/>
      <c r="N59" s="8"/>
    </row>
    <row r="60" spans="1:18" x14ac:dyDescent="0.25">
      <c r="A60" s="2">
        <f t="shared" si="56"/>
        <v>20</v>
      </c>
      <c r="B60" s="2">
        <f t="shared" si="57"/>
        <v>20</v>
      </c>
      <c r="C60" s="2">
        <f t="shared" si="54"/>
        <v>400</v>
      </c>
      <c r="D60" s="29"/>
      <c r="E60" s="29">
        <f t="shared" ref="E60:I60" si="60">E38-E49</f>
        <v>0.92249605661515943</v>
      </c>
      <c r="F60" s="29"/>
      <c r="G60" s="25">
        <f t="shared" si="60"/>
        <v>4.1364170485621798E-2</v>
      </c>
      <c r="H60" s="25"/>
      <c r="I60" s="25">
        <f t="shared" si="60"/>
        <v>0.11641387576628404</v>
      </c>
      <c r="J60" s="25"/>
      <c r="L60" s="8"/>
      <c r="M60" s="8"/>
      <c r="N60" s="8"/>
    </row>
    <row r="61" spans="1:18" x14ac:dyDescent="0.25">
      <c r="A61" s="2">
        <f t="shared" si="56"/>
        <v>15</v>
      </c>
      <c r="B61" s="2">
        <f t="shared" si="57"/>
        <v>25</v>
      </c>
      <c r="C61" s="2">
        <f t="shared" si="54"/>
        <v>500</v>
      </c>
      <c r="D61" s="29">
        <f t="shared" ref="D61" si="61">D39-D50</f>
        <v>0.7276195631825999</v>
      </c>
      <c r="E61" s="29"/>
      <c r="F61" s="29">
        <f t="shared" ref="F61:J61" si="62">F39-F50</f>
        <v>0.13152065292388215</v>
      </c>
      <c r="G61" s="25"/>
      <c r="H61" s="25">
        <f t="shared" si="62"/>
        <v>0.7071940672745427</v>
      </c>
      <c r="I61" s="25"/>
      <c r="J61" s="25">
        <f t="shared" si="62"/>
        <v>-0.16518476587202713</v>
      </c>
      <c r="L61" s="8"/>
      <c r="M61" s="8"/>
      <c r="N61" s="8"/>
    </row>
    <row r="62" spans="1:18" x14ac:dyDescent="0.25">
      <c r="A62" s="2">
        <f t="shared" si="56"/>
        <v>10</v>
      </c>
      <c r="B62" s="2">
        <f t="shared" si="57"/>
        <v>30</v>
      </c>
      <c r="C62" s="2">
        <f t="shared" si="54"/>
        <v>600</v>
      </c>
      <c r="D62" s="29"/>
      <c r="E62" s="29">
        <f t="shared" ref="E62:I62" si="63">E40-E51</f>
        <v>2.7325247916337503E-2</v>
      </c>
      <c r="F62" s="29"/>
      <c r="G62" s="25">
        <f t="shared" si="63"/>
        <v>7.071260515931499E-2</v>
      </c>
      <c r="H62" s="25"/>
      <c r="I62" s="25">
        <f t="shared" si="63"/>
        <v>1.3060181968357938</v>
      </c>
      <c r="J62" s="25"/>
      <c r="L62" s="8"/>
      <c r="M62" s="8"/>
      <c r="N62" s="8"/>
    </row>
    <row r="63" spans="1:18" x14ac:dyDescent="0.25">
      <c r="A63" s="2">
        <f t="shared" si="56"/>
        <v>5</v>
      </c>
      <c r="B63" s="2">
        <f t="shared" si="57"/>
        <v>35</v>
      </c>
      <c r="C63" s="2">
        <f t="shared" si="54"/>
        <v>700</v>
      </c>
      <c r="D63" s="29">
        <f t="shared" ref="D63" si="64">D41-D52</f>
        <v>-9.0946613130768128E-2</v>
      </c>
      <c r="E63" s="29"/>
      <c r="F63" s="29">
        <f t="shared" ref="F63:J63" si="65">F41-F52</f>
        <v>0.17862406153233223</v>
      </c>
      <c r="G63" s="25"/>
      <c r="H63" s="25">
        <f t="shared" si="65"/>
        <v>0.78180796585115786</v>
      </c>
      <c r="I63" s="25"/>
      <c r="J63" s="25">
        <f t="shared" si="65"/>
        <v>1.108986942842705</v>
      </c>
      <c r="L63" s="8"/>
      <c r="M63" s="8"/>
      <c r="N63" s="8"/>
    </row>
    <row r="64" spans="1:18" x14ac:dyDescent="0.25">
      <c r="J64" s="1"/>
      <c r="L64" s="8"/>
      <c r="M64" s="8"/>
      <c r="N64" s="8"/>
    </row>
    <row r="65" spans="1:19" x14ac:dyDescent="0.25">
      <c r="J65" s="1"/>
      <c r="L65" s="8"/>
      <c r="M65" s="8"/>
      <c r="N65" s="8"/>
    </row>
    <row r="66" spans="1:19" x14ac:dyDescent="0.25">
      <c r="L66" s="8"/>
      <c r="M66" s="8"/>
      <c r="N66" s="8"/>
    </row>
    <row r="67" spans="1:19" x14ac:dyDescent="0.25">
      <c r="A67" t="s">
        <v>35</v>
      </c>
      <c r="B67" t="s">
        <v>52</v>
      </c>
      <c r="C67" t="s">
        <v>53</v>
      </c>
      <c r="E67" t="s">
        <v>36</v>
      </c>
      <c r="G67" t="s">
        <v>67</v>
      </c>
      <c r="I67" s="1"/>
      <c r="L67" s="8"/>
      <c r="M67" s="8"/>
      <c r="N67" t="s">
        <v>37</v>
      </c>
    </row>
    <row r="68" spans="1:19" ht="15.75" thickBot="1" x14ac:dyDescent="0.3">
      <c r="A68">
        <v>8</v>
      </c>
      <c r="B68">
        <f>A68^2</f>
        <v>64</v>
      </c>
      <c r="C68">
        <f t="shared" ref="C68:C92" si="66">E68^2</f>
        <v>1225</v>
      </c>
      <c r="E68">
        <v>35</v>
      </c>
      <c r="G68" s="7">
        <f>D57</f>
        <v>-0.62404969780544661</v>
      </c>
      <c r="L68" s="8"/>
      <c r="M68" s="8"/>
    </row>
    <row r="69" spans="1:19" x14ac:dyDescent="0.25">
      <c r="A69">
        <v>8</v>
      </c>
      <c r="B69">
        <f t="shared" ref="B69:B92" si="67">A69^2</f>
        <v>64</v>
      </c>
      <c r="C69">
        <f t="shared" si="66"/>
        <v>625</v>
      </c>
      <c r="E69">
        <v>25</v>
      </c>
      <c r="G69" s="7">
        <f>D59</f>
        <v>0.47875496305545084</v>
      </c>
      <c r="L69" s="8"/>
      <c r="M69" s="8"/>
      <c r="N69" s="20" t="s">
        <v>38</v>
      </c>
      <c r="O69" s="20"/>
    </row>
    <row r="70" spans="1:19" x14ac:dyDescent="0.25">
      <c r="A70">
        <v>8</v>
      </c>
      <c r="B70">
        <f t="shared" si="67"/>
        <v>64</v>
      </c>
      <c r="C70">
        <f t="shared" si="66"/>
        <v>225</v>
      </c>
      <c r="E70">
        <v>15</v>
      </c>
      <c r="G70" s="7">
        <f>D61</f>
        <v>0.7276195631825999</v>
      </c>
      <c r="L70" s="8"/>
      <c r="M70" s="8"/>
      <c r="N70" s="8" t="s">
        <v>39</v>
      </c>
      <c r="O70" s="8">
        <v>0.45574607598854994</v>
      </c>
    </row>
    <row r="71" spans="1:19" x14ac:dyDescent="0.25">
      <c r="A71">
        <v>8</v>
      </c>
      <c r="B71">
        <f t="shared" si="67"/>
        <v>64</v>
      </c>
      <c r="C71">
        <f t="shared" si="66"/>
        <v>25</v>
      </c>
      <c r="E71">
        <v>5</v>
      </c>
      <c r="G71" s="21">
        <f>D63</f>
        <v>-9.0946613130768128E-2</v>
      </c>
      <c r="L71" s="11"/>
      <c r="M71" s="8"/>
      <c r="N71" s="8" t="s">
        <v>40</v>
      </c>
      <c r="O71" s="8">
        <v>0.20770448577896111</v>
      </c>
    </row>
    <row r="72" spans="1:19" x14ac:dyDescent="0.25">
      <c r="A72" s="2">
        <v>16</v>
      </c>
      <c r="B72">
        <f t="shared" si="67"/>
        <v>256</v>
      </c>
      <c r="C72">
        <f t="shared" si="66"/>
        <v>900</v>
      </c>
      <c r="E72">
        <v>30</v>
      </c>
      <c r="G72" s="7">
        <f>E58</f>
        <v>-7.761463896827081E-2</v>
      </c>
      <c r="L72" s="11"/>
      <c r="M72" s="8"/>
      <c r="N72" s="8" t="s">
        <v>41</v>
      </c>
      <c r="O72" s="8">
        <v>9.4519412318812682E-2</v>
      </c>
    </row>
    <row r="73" spans="1:19" x14ac:dyDescent="0.25">
      <c r="A73" s="2">
        <v>16</v>
      </c>
      <c r="B73">
        <f t="shared" si="67"/>
        <v>256</v>
      </c>
      <c r="C73">
        <f t="shared" si="66"/>
        <v>400</v>
      </c>
      <c r="E73">
        <v>20</v>
      </c>
      <c r="G73" s="7">
        <f>E60</f>
        <v>0.92249605661515943</v>
      </c>
      <c r="L73" s="11"/>
      <c r="M73" s="8"/>
      <c r="N73" s="8" t="s">
        <v>2</v>
      </c>
      <c r="O73" s="8">
        <v>0.48486689059111654</v>
      </c>
    </row>
    <row r="74" spans="1:19" ht="15.75" thickBot="1" x14ac:dyDescent="0.3">
      <c r="A74" s="2">
        <v>16</v>
      </c>
      <c r="B74">
        <f t="shared" si="67"/>
        <v>256</v>
      </c>
      <c r="C74">
        <f t="shared" si="66"/>
        <v>100</v>
      </c>
      <c r="E74">
        <v>10</v>
      </c>
      <c r="G74" s="7">
        <f>E62</f>
        <v>2.7325247916337503E-2</v>
      </c>
      <c r="L74" s="11"/>
      <c r="M74" s="8"/>
      <c r="N74" s="9" t="s">
        <v>42</v>
      </c>
      <c r="O74" s="9">
        <v>25</v>
      </c>
    </row>
    <row r="75" spans="1:19" x14ac:dyDescent="0.25">
      <c r="A75" s="2">
        <v>24</v>
      </c>
      <c r="B75">
        <f t="shared" si="67"/>
        <v>576</v>
      </c>
      <c r="C75">
        <f t="shared" si="66"/>
        <v>1225</v>
      </c>
      <c r="E75">
        <v>35</v>
      </c>
      <c r="G75" s="7">
        <f>F57</f>
        <v>0.40172981861968537</v>
      </c>
      <c r="L75" s="11"/>
      <c r="M75" s="8"/>
    </row>
    <row r="76" spans="1:19" ht="15.75" thickBot="1" x14ac:dyDescent="0.3">
      <c r="A76" s="2">
        <v>24</v>
      </c>
      <c r="B76">
        <f t="shared" si="67"/>
        <v>576</v>
      </c>
      <c r="C76">
        <f t="shared" si="66"/>
        <v>625</v>
      </c>
      <c r="E76">
        <v>25</v>
      </c>
      <c r="G76" s="7">
        <f>F59</f>
        <v>0.14102111155676766</v>
      </c>
      <c r="L76" s="11"/>
      <c r="M76" s="8"/>
      <c r="N76" t="s">
        <v>22</v>
      </c>
    </row>
    <row r="77" spans="1:19" x14ac:dyDescent="0.25">
      <c r="A77" s="2">
        <v>24</v>
      </c>
      <c r="B77">
        <f t="shared" si="67"/>
        <v>576</v>
      </c>
      <c r="C77">
        <f t="shared" si="66"/>
        <v>225</v>
      </c>
      <c r="E77">
        <v>15</v>
      </c>
      <c r="G77" s="7">
        <f>F61</f>
        <v>0.13152065292388215</v>
      </c>
      <c r="L77" s="11"/>
      <c r="M77" s="8"/>
      <c r="N77" s="10"/>
      <c r="O77" s="10" t="s">
        <v>44</v>
      </c>
      <c r="P77" s="10" t="s">
        <v>25</v>
      </c>
      <c r="Q77" s="10" t="s">
        <v>27</v>
      </c>
      <c r="R77" s="10" t="s">
        <v>28</v>
      </c>
      <c r="S77" s="10" t="s">
        <v>45</v>
      </c>
    </row>
    <row r="78" spans="1:19" x14ac:dyDescent="0.25">
      <c r="A78" s="2">
        <v>24</v>
      </c>
      <c r="B78">
        <f t="shared" si="67"/>
        <v>576</v>
      </c>
      <c r="C78">
        <f t="shared" si="66"/>
        <v>25</v>
      </c>
      <c r="E78">
        <v>5</v>
      </c>
      <c r="G78" s="7">
        <f>F63</f>
        <v>0.17862406153233223</v>
      </c>
      <c r="L78" s="11"/>
      <c r="M78" s="8"/>
      <c r="N78" s="8" t="s">
        <v>32</v>
      </c>
      <c r="O78" s="8">
        <v>3</v>
      </c>
      <c r="P78" s="8">
        <v>1.2942644782396009</v>
      </c>
      <c r="Q78" s="8">
        <v>0.43142149274653363</v>
      </c>
      <c r="R78" s="8">
        <v>1.8350872551413968</v>
      </c>
      <c r="S78" s="8">
        <v>0.17171380101605932</v>
      </c>
    </row>
    <row r="79" spans="1:19" x14ac:dyDescent="0.25">
      <c r="A79" s="2">
        <v>32</v>
      </c>
      <c r="B79">
        <f t="shared" si="67"/>
        <v>1024</v>
      </c>
      <c r="C79">
        <f t="shared" si="66"/>
        <v>900</v>
      </c>
      <c r="E79">
        <v>30</v>
      </c>
      <c r="G79" s="7">
        <f>G58</f>
        <v>0.16078296032549133</v>
      </c>
      <c r="L79" s="11"/>
      <c r="M79" s="8"/>
      <c r="N79" s="8" t="s">
        <v>43</v>
      </c>
      <c r="O79" s="8">
        <v>21</v>
      </c>
      <c r="P79" s="8">
        <v>4.9370139334214533</v>
      </c>
      <c r="Q79" s="8">
        <v>0.23509590159149779</v>
      </c>
      <c r="R79" s="8"/>
      <c r="S79" s="8"/>
    </row>
    <row r="80" spans="1:19" ht="15.75" thickBot="1" x14ac:dyDescent="0.3">
      <c r="A80" s="2">
        <v>32</v>
      </c>
      <c r="B80">
        <f t="shared" si="67"/>
        <v>1024</v>
      </c>
      <c r="C80">
        <f t="shared" si="66"/>
        <v>400</v>
      </c>
      <c r="E80">
        <v>20</v>
      </c>
      <c r="G80" s="7">
        <f>G60</f>
        <v>4.1364170485621798E-2</v>
      </c>
      <c r="L80" s="11"/>
      <c r="M80" s="8"/>
      <c r="N80" s="9" t="s">
        <v>24</v>
      </c>
      <c r="O80" s="9">
        <v>24</v>
      </c>
      <c r="P80" s="9">
        <v>6.2312784116610542</v>
      </c>
      <c r="Q80" s="9"/>
      <c r="R80" s="9"/>
      <c r="S80" s="9"/>
    </row>
    <row r="81" spans="1:22" ht="15.75" thickBot="1" x14ac:dyDescent="0.3">
      <c r="A81" s="2">
        <v>32</v>
      </c>
      <c r="B81">
        <f t="shared" si="67"/>
        <v>1024</v>
      </c>
      <c r="C81">
        <f t="shared" si="66"/>
        <v>100</v>
      </c>
      <c r="E81">
        <v>10</v>
      </c>
      <c r="G81" s="7">
        <f>G62</f>
        <v>7.071260515931499E-2</v>
      </c>
      <c r="L81" s="11"/>
      <c r="M81" s="8"/>
    </row>
    <row r="82" spans="1:22" x14ac:dyDescent="0.25">
      <c r="A82" s="2">
        <v>40</v>
      </c>
      <c r="B82">
        <f t="shared" si="67"/>
        <v>1600</v>
      </c>
      <c r="C82">
        <f t="shared" si="66"/>
        <v>1225</v>
      </c>
      <c r="E82">
        <v>35</v>
      </c>
      <c r="G82" s="7">
        <f>H57</f>
        <v>0.8499229305029985</v>
      </c>
      <c r="L82" s="11"/>
      <c r="M82" s="8"/>
      <c r="N82" s="10"/>
      <c r="O82" s="10" t="s">
        <v>4</v>
      </c>
      <c r="P82" s="10" t="s">
        <v>2</v>
      </c>
      <c r="Q82" s="10" t="s">
        <v>5</v>
      </c>
      <c r="R82" s="10" t="s">
        <v>6</v>
      </c>
      <c r="S82" s="10" t="s">
        <v>7</v>
      </c>
      <c r="T82" s="10" t="s">
        <v>8</v>
      </c>
      <c r="U82" s="10" t="s">
        <v>9</v>
      </c>
      <c r="V82" s="10" t="s">
        <v>10</v>
      </c>
    </row>
    <row r="83" spans="1:22" x14ac:dyDescent="0.25">
      <c r="A83" s="2">
        <v>40</v>
      </c>
      <c r="B83">
        <f t="shared" si="67"/>
        <v>1600</v>
      </c>
      <c r="C83">
        <f t="shared" si="66"/>
        <v>625</v>
      </c>
      <c r="E83">
        <v>25</v>
      </c>
      <c r="G83" s="7">
        <f>H59</f>
        <v>0.66375612883314261</v>
      </c>
      <c r="L83" s="11"/>
      <c r="M83" s="8"/>
      <c r="N83" s="8" t="s">
        <v>3</v>
      </c>
      <c r="O83" s="8">
        <v>9.2656471412276287E-2</v>
      </c>
      <c r="P83" s="8">
        <v>0.4050925867193586</v>
      </c>
      <c r="Q83" s="8">
        <v>0.22872912131681922</v>
      </c>
      <c r="R83" s="8">
        <v>0.82129218557789774</v>
      </c>
      <c r="S83" s="8">
        <v>-0.74977968032585018</v>
      </c>
      <c r="T83" s="8">
        <v>0.93509262315040276</v>
      </c>
      <c r="U83" s="8">
        <v>-0.74977968032585018</v>
      </c>
      <c r="V83" s="8">
        <v>0.93509262315040276</v>
      </c>
    </row>
    <row r="84" spans="1:22" x14ac:dyDescent="0.25">
      <c r="A84" s="2">
        <v>40</v>
      </c>
      <c r="B84">
        <f t="shared" si="67"/>
        <v>1600</v>
      </c>
      <c r="C84">
        <f t="shared" si="66"/>
        <v>225</v>
      </c>
      <c r="E84">
        <v>15</v>
      </c>
      <c r="G84" s="7">
        <f>H61</f>
        <v>0.7071940672745427</v>
      </c>
      <c r="M84" s="11"/>
      <c r="N84" s="8" t="s">
        <v>35</v>
      </c>
      <c r="O84" s="8">
        <v>1.2164794439822758E-2</v>
      </c>
      <c r="P84" s="8">
        <v>2.7781163011804631E-2</v>
      </c>
      <c r="Q84" s="8">
        <v>0.43787923618078028</v>
      </c>
      <c r="R84" s="8">
        <v>0.665944642864714</v>
      </c>
      <c r="S84" s="8">
        <v>-4.5609296782162689E-2</v>
      </c>
      <c r="T84" s="8">
        <v>6.9938885661808198E-2</v>
      </c>
      <c r="U84" s="8">
        <v>-4.5609296782162689E-2</v>
      </c>
      <c r="V84" s="8">
        <v>6.9938885661808198E-2</v>
      </c>
    </row>
    <row r="85" spans="1:22" x14ac:dyDescent="0.25">
      <c r="A85" s="2">
        <v>40</v>
      </c>
      <c r="B85">
        <f t="shared" si="67"/>
        <v>1600</v>
      </c>
      <c r="C85">
        <f t="shared" si="66"/>
        <v>25</v>
      </c>
      <c r="E85">
        <v>5</v>
      </c>
      <c r="G85" s="7">
        <f>H63</f>
        <v>0.78180796585115786</v>
      </c>
      <c r="N85" s="8" t="s">
        <v>52</v>
      </c>
      <c r="O85" s="8">
        <v>1.5737751309190227E-5</v>
      </c>
      <c r="P85" s="8">
        <v>4.2403155964752543E-4</v>
      </c>
      <c r="Q85" s="8">
        <v>3.711457543931912E-2</v>
      </c>
      <c r="R85" s="8">
        <v>0.97074420577173615</v>
      </c>
      <c r="S85" s="8">
        <v>-8.6608415073527467E-4</v>
      </c>
      <c r="T85" s="8">
        <v>8.9755965335365517E-4</v>
      </c>
      <c r="U85" s="8">
        <v>-8.6608415073527467E-4</v>
      </c>
      <c r="V85" s="8">
        <v>8.9755965335365517E-4</v>
      </c>
    </row>
    <row r="86" spans="1:22" ht="15.75" thickBot="1" x14ac:dyDescent="0.3">
      <c r="A86" s="2">
        <v>48</v>
      </c>
      <c r="B86">
        <f t="shared" si="67"/>
        <v>2304</v>
      </c>
      <c r="C86">
        <f t="shared" si="66"/>
        <v>900</v>
      </c>
      <c r="E86">
        <v>30</v>
      </c>
      <c r="G86" s="7">
        <f>I58</f>
        <v>0.98214340848522852</v>
      </c>
      <c r="N86" s="9" t="s">
        <v>53</v>
      </c>
      <c r="O86" s="9">
        <v>-1.7881317202271614E-4</v>
      </c>
      <c r="P86" s="9">
        <v>2.3227105530440831E-4</v>
      </c>
      <c r="Q86" s="9">
        <v>-0.76984698669564455</v>
      </c>
      <c r="R86" s="9">
        <v>0.44996442803398207</v>
      </c>
      <c r="S86" s="9">
        <v>-6.6184727436327225E-4</v>
      </c>
      <c r="T86" s="9">
        <v>3.0422093031784003E-4</v>
      </c>
      <c r="U86" s="9">
        <v>-6.6184727436327225E-4</v>
      </c>
      <c r="V86" s="9">
        <v>3.0422093031784003E-4</v>
      </c>
    </row>
    <row r="87" spans="1:22" x14ac:dyDescent="0.25">
      <c r="A87" s="2">
        <v>48</v>
      </c>
      <c r="B87">
        <f t="shared" si="67"/>
        <v>2304</v>
      </c>
      <c r="C87">
        <f t="shared" si="66"/>
        <v>400</v>
      </c>
      <c r="E87">
        <v>20</v>
      </c>
      <c r="G87" s="7">
        <f>I60</f>
        <v>0.11641387576628404</v>
      </c>
    </row>
    <row r="88" spans="1:22" x14ac:dyDescent="0.25">
      <c r="A88" s="2">
        <v>48</v>
      </c>
      <c r="B88">
        <f t="shared" si="67"/>
        <v>2304</v>
      </c>
      <c r="C88">
        <f t="shared" si="66"/>
        <v>100</v>
      </c>
      <c r="E88">
        <v>10</v>
      </c>
      <c r="G88" s="7">
        <f>I62</f>
        <v>1.3060181968357938</v>
      </c>
    </row>
    <row r="89" spans="1:22" x14ac:dyDescent="0.25">
      <c r="A89" s="2">
        <v>56</v>
      </c>
      <c r="B89">
        <f t="shared" si="67"/>
        <v>3136</v>
      </c>
      <c r="C89">
        <f t="shared" si="66"/>
        <v>1225</v>
      </c>
      <c r="E89">
        <v>35</v>
      </c>
      <c r="G89" s="1">
        <f>J57</f>
        <v>5.4673475645017788E-2</v>
      </c>
    </row>
    <row r="90" spans="1:22" x14ac:dyDescent="0.25">
      <c r="A90" s="2">
        <v>56</v>
      </c>
      <c r="B90">
        <f t="shared" si="67"/>
        <v>3136</v>
      </c>
      <c r="C90">
        <f t="shared" si="66"/>
        <v>625</v>
      </c>
      <c r="E90">
        <v>25</v>
      </c>
      <c r="G90" s="1">
        <f>J59</f>
        <v>1.4077657882751282</v>
      </c>
      <c r="N90" t="s">
        <v>46</v>
      </c>
      <c r="R90" t="s">
        <v>50</v>
      </c>
    </row>
    <row r="91" spans="1:22" ht="15.75" thickBot="1" x14ac:dyDescent="0.3">
      <c r="A91" s="2">
        <v>56</v>
      </c>
      <c r="B91">
        <f t="shared" si="67"/>
        <v>3136</v>
      </c>
      <c r="C91">
        <f t="shared" si="66"/>
        <v>225</v>
      </c>
      <c r="E91">
        <v>15</v>
      </c>
      <c r="G91" s="1">
        <f>J61</f>
        <v>-0.16518476587202713</v>
      </c>
    </row>
    <row r="92" spans="1:22" x14ac:dyDescent="0.25">
      <c r="A92" s="2">
        <v>56</v>
      </c>
      <c r="B92">
        <f t="shared" si="67"/>
        <v>3136</v>
      </c>
      <c r="C92">
        <f t="shared" si="66"/>
        <v>25</v>
      </c>
      <c r="E92">
        <v>5</v>
      </c>
      <c r="G92" s="7">
        <f>J63</f>
        <v>1.108986942842705</v>
      </c>
      <c r="N92" s="10" t="s">
        <v>47</v>
      </c>
      <c r="O92" s="10" t="s">
        <v>68</v>
      </c>
      <c r="P92" s="10" t="s">
        <v>49</v>
      </c>
      <c r="R92" s="10" t="s">
        <v>51</v>
      </c>
      <c r="S92" s="10" t="s">
        <v>67</v>
      </c>
    </row>
    <row r="93" spans="1:22" x14ac:dyDescent="0.25">
      <c r="N93" s="8">
        <v>1</v>
      </c>
      <c r="O93" s="8">
        <v>-2.8064092713180749E-2</v>
      </c>
      <c r="P93" s="8">
        <v>-0.59598560509226584</v>
      </c>
      <c r="R93" s="8">
        <v>2</v>
      </c>
      <c r="S93" s="8">
        <v>-0.62404969780544661</v>
      </c>
    </row>
    <row r="94" spans="1:22" x14ac:dyDescent="0.25">
      <c r="N94" s="8">
        <v>2</v>
      </c>
      <c r="O94" s="8">
        <v>7.9223810500448938E-2</v>
      </c>
      <c r="P94" s="8">
        <v>0.39953115255500193</v>
      </c>
      <c r="R94" s="8">
        <v>6</v>
      </c>
      <c r="S94" s="8">
        <v>-0.16518476587202713</v>
      </c>
    </row>
    <row r="95" spans="1:22" x14ac:dyDescent="0.25">
      <c r="N95" s="8">
        <v>3</v>
      </c>
      <c r="O95" s="8">
        <v>0.15074907930953541</v>
      </c>
      <c r="P95" s="8">
        <v>0.5768704838730645</v>
      </c>
      <c r="R95" s="8">
        <v>10</v>
      </c>
      <c r="S95" s="8">
        <v>-9.0946613130768128E-2</v>
      </c>
    </row>
    <row r="96" spans="1:22" x14ac:dyDescent="0.25">
      <c r="N96" s="8">
        <v>4</v>
      </c>
      <c r="O96" s="8">
        <v>0.18651171371407863</v>
      </c>
      <c r="P96" s="8">
        <v>-0.27745832684484673</v>
      </c>
      <c r="R96" s="8">
        <v>14</v>
      </c>
      <c r="S96" s="8">
        <v>-7.761463896827081E-2</v>
      </c>
    </row>
    <row r="97" spans="14:19" x14ac:dyDescent="0.25">
      <c r="N97" s="8">
        <v>5</v>
      </c>
      <c r="O97" s="8">
        <v>0.13039019196414858</v>
      </c>
      <c r="P97" s="8">
        <v>-0.20800483093241939</v>
      </c>
      <c r="R97" s="8">
        <v>18</v>
      </c>
      <c r="S97" s="8">
        <v>2.7325247916337503E-2</v>
      </c>
    </row>
    <row r="98" spans="14:19" x14ac:dyDescent="0.25">
      <c r="N98" s="8">
        <v>6</v>
      </c>
      <c r="O98" s="8">
        <v>0.21979677797550667</v>
      </c>
      <c r="P98" s="8">
        <v>0.70269927863965276</v>
      </c>
      <c r="R98" s="8">
        <v>22</v>
      </c>
      <c r="S98" s="8">
        <v>4.1364170485621798E-2</v>
      </c>
    </row>
    <row r="99" spans="14:19" x14ac:dyDescent="0.25">
      <c r="N99" s="8">
        <v>7</v>
      </c>
      <c r="O99" s="8">
        <v>0.27344072958232152</v>
      </c>
      <c r="P99" s="8">
        <v>-0.24611548166598401</v>
      </c>
      <c r="R99" s="8">
        <v>26</v>
      </c>
      <c r="S99" s="8">
        <v>5.4673475645017788E-2</v>
      </c>
    </row>
    <row r="100" spans="14:19" x14ac:dyDescent="0.25">
      <c r="N100" s="8">
        <v>8</v>
      </c>
      <c r="O100" s="8">
        <v>0.17463034699428881</v>
      </c>
      <c r="P100" s="8">
        <v>0.22709947162539657</v>
      </c>
      <c r="R100" s="8">
        <v>30</v>
      </c>
      <c r="S100" s="8">
        <v>7.071260515931499E-2</v>
      </c>
    </row>
    <row r="101" spans="14:19" x14ac:dyDescent="0.25">
      <c r="N101" s="8">
        <v>9</v>
      </c>
      <c r="O101" s="8">
        <v>0.2819182502079185</v>
      </c>
      <c r="P101" s="8">
        <v>-0.14089713865115083</v>
      </c>
      <c r="R101" s="8">
        <v>34</v>
      </c>
      <c r="S101" s="8">
        <v>0.11641387576628404</v>
      </c>
    </row>
    <row r="102" spans="14:19" x14ac:dyDescent="0.25">
      <c r="N102" s="8">
        <v>10</v>
      </c>
      <c r="O102" s="8">
        <v>0.35344351901700494</v>
      </c>
      <c r="P102" s="8">
        <v>-0.22192286609312278</v>
      </c>
      <c r="R102" s="8">
        <v>38</v>
      </c>
      <c r="S102" s="8">
        <v>0.13152065292388215</v>
      </c>
    </row>
    <row r="103" spans="14:19" x14ac:dyDescent="0.25">
      <c r="N103" s="8">
        <v>11</v>
      </c>
      <c r="O103" s="8">
        <v>0.38920615342154818</v>
      </c>
      <c r="P103" s="8">
        <v>-0.21058209188921595</v>
      </c>
      <c r="R103" s="8">
        <v>42</v>
      </c>
      <c r="S103" s="8">
        <v>0.14102111155676766</v>
      </c>
    </row>
    <row r="104" spans="14:19" x14ac:dyDescent="0.25">
      <c r="N104" s="8">
        <v>12</v>
      </c>
      <c r="O104" s="8">
        <v>0.33711349600677082</v>
      </c>
      <c r="P104" s="8">
        <v>-0.17633053568127949</v>
      </c>
      <c r="R104" s="8">
        <v>46</v>
      </c>
      <c r="S104" s="8">
        <v>0.16078296032549133</v>
      </c>
    </row>
    <row r="105" spans="14:19" x14ac:dyDescent="0.25">
      <c r="N105" s="8">
        <v>13</v>
      </c>
      <c r="O105" s="8">
        <v>0.42652008201812891</v>
      </c>
      <c r="P105" s="8">
        <v>-0.38515591153250711</v>
      </c>
      <c r="R105" s="8">
        <v>50</v>
      </c>
      <c r="S105" s="8">
        <v>0.17862406153233223</v>
      </c>
    </row>
    <row r="106" spans="14:19" x14ac:dyDescent="0.25">
      <c r="N106" s="8">
        <v>14</v>
      </c>
      <c r="O106" s="8">
        <v>0.48016403362494375</v>
      </c>
      <c r="P106" s="8">
        <v>-0.40945142846562876</v>
      </c>
      <c r="R106" s="8">
        <v>54</v>
      </c>
      <c r="S106" s="8">
        <v>0.40172981861968537</v>
      </c>
    </row>
    <row r="107" spans="14:19" x14ac:dyDescent="0.25">
      <c r="N107" s="8">
        <v>15</v>
      </c>
      <c r="O107" s="8">
        <v>0.38538251537206369</v>
      </c>
      <c r="P107" s="8">
        <v>0.4645404151309348</v>
      </c>
      <c r="R107" s="8">
        <v>58</v>
      </c>
      <c r="S107" s="8">
        <v>0.47875496305545084</v>
      </c>
    </row>
    <row r="108" spans="14:19" x14ac:dyDescent="0.25">
      <c r="N108" s="8">
        <v>16</v>
      </c>
      <c r="O108" s="8">
        <v>0.49267041858569338</v>
      </c>
      <c r="P108" s="8">
        <v>0.17108571024744923</v>
      </c>
      <c r="R108" s="8">
        <v>62</v>
      </c>
      <c r="S108" s="8">
        <v>0.66375612883314261</v>
      </c>
    </row>
    <row r="109" spans="14:19" x14ac:dyDescent="0.25">
      <c r="N109" s="8">
        <v>17</v>
      </c>
      <c r="O109" s="8">
        <v>0.56419568739477988</v>
      </c>
      <c r="P109" s="8">
        <v>0.14299837987976283</v>
      </c>
      <c r="R109" s="8">
        <v>66</v>
      </c>
      <c r="S109" s="8">
        <v>0.7071940672745427</v>
      </c>
    </row>
    <row r="110" spans="14:19" x14ac:dyDescent="0.25">
      <c r="N110" s="8">
        <v>18</v>
      </c>
      <c r="O110" s="8">
        <v>0.59995832179932307</v>
      </c>
      <c r="P110" s="8">
        <v>0.18184964405183479</v>
      </c>
      <c r="R110" s="8">
        <v>70</v>
      </c>
      <c r="S110" s="8">
        <v>0.7276195631825999</v>
      </c>
    </row>
    <row r="111" spans="14:19" x14ac:dyDescent="0.25">
      <c r="N111" s="8">
        <v>19</v>
      </c>
      <c r="O111" s="8">
        <v>0.55189452871969835</v>
      </c>
      <c r="P111" s="8">
        <v>0.43024887976553017</v>
      </c>
      <c r="R111" s="8">
        <v>74</v>
      </c>
      <c r="S111" s="8">
        <v>0.78180796585115786</v>
      </c>
    </row>
    <row r="112" spans="14:19" x14ac:dyDescent="0.25">
      <c r="N112" s="8">
        <v>20</v>
      </c>
      <c r="O112" s="8">
        <v>0.64130111473105644</v>
      </c>
      <c r="P112" s="8">
        <v>-0.52488723896477241</v>
      </c>
      <c r="R112" s="8">
        <v>78</v>
      </c>
      <c r="S112" s="8">
        <v>0.8499229305029985</v>
      </c>
    </row>
    <row r="113" spans="14:19" x14ac:dyDescent="0.25">
      <c r="N113" s="8">
        <v>21</v>
      </c>
      <c r="O113" s="8">
        <v>0.69494506633787134</v>
      </c>
      <c r="P113" s="8">
        <v>0.61107313049792245</v>
      </c>
      <c r="R113" s="8">
        <v>82</v>
      </c>
      <c r="S113" s="8">
        <v>0.92249605661515943</v>
      </c>
    </row>
    <row r="114" spans="14:19" x14ac:dyDescent="0.25">
      <c r="N114" s="8">
        <v>22</v>
      </c>
      <c r="O114" s="8">
        <v>0.60419241242014399</v>
      </c>
      <c r="P114" s="8">
        <v>-0.5495189367751262</v>
      </c>
      <c r="R114" s="8">
        <v>86</v>
      </c>
      <c r="S114" s="8">
        <v>0.98214340848522852</v>
      </c>
    </row>
    <row r="115" spans="14:19" x14ac:dyDescent="0.25">
      <c r="N115" s="8">
        <v>23</v>
      </c>
      <c r="O115" s="8">
        <v>0.71148031563377367</v>
      </c>
      <c r="P115" s="8">
        <v>0.69628547264135454</v>
      </c>
      <c r="R115" s="8">
        <v>90</v>
      </c>
      <c r="S115" s="8">
        <v>1.108986942842705</v>
      </c>
    </row>
    <row r="116" spans="14:19" x14ac:dyDescent="0.25">
      <c r="N116" s="8">
        <v>24</v>
      </c>
      <c r="O116" s="8">
        <v>0.78300558444286017</v>
      </c>
      <c r="P116" s="8">
        <v>-0.9481903503148873</v>
      </c>
      <c r="R116" s="8">
        <v>94</v>
      </c>
      <c r="S116" s="8">
        <v>1.3060181968357938</v>
      </c>
    </row>
    <row r="117" spans="14:19" ht="15.75" thickBot="1" x14ac:dyDescent="0.3">
      <c r="N117" s="9">
        <v>25</v>
      </c>
      <c r="O117" s="9">
        <v>0.81876821884740336</v>
      </c>
      <c r="P117" s="9">
        <v>0.29021872399530169</v>
      </c>
      <c r="R117" s="9">
        <v>98</v>
      </c>
      <c r="S117" s="9">
        <v>1.4077657882751282</v>
      </c>
    </row>
  </sheetData>
  <sortState ref="S93:S117">
    <sortCondition ref="S93"/>
  </sortState>
  <mergeCells count="5">
    <mergeCell ref="D10:J10"/>
    <mergeCell ref="D32:J32"/>
    <mergeCell ref="D21:J21"/>
    <mergeCell ref="D43:J43"/>
    <mergeCell ref="D54:J5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zoomScale="85" zoomScaleNormal="85" workbookViewId="0">
      <selection activeCell="AC11" sqref="A2:AC31"/>
    </sheetView>
  </sheetViews>
  <sheetFormatPr defaultRowHeight="15" x14ac:dyDescent="0.25"/>
  <cols>
    <col min="1" max="1" width="24.140625" customWidth="1"/>
    <col min="2" max="2" width="14.7109375" bestFit="1" customWidth="1"/>
    <col min="3" max="5" width="6.85546875" customWidth="1"/>
    <col min="6" max="6" width="16" bestFit="1" customWidth="1"/>
    <col min="7" max="12" width="6.28515625" customWidth="1"/>
    <col min="13" max="13" width="5.42578125" customWidth="1"/>
    <col min="14" max="14" width="8.7109375" bestFit="1" customWidth="1"/>
    <col min="22" max="22" width="9.85546875" bestFit="1" customWidth="1"/>
  </cols>
  <sheetData>
    <row r="1" spans="1:29" x14ac:dyDescent="0.25">
      <c r="A1" t="s">
        <v>11</v>
      </c>
      <c r="B1" t="s">
        <v>12</v>
      </c>
    </row>
    <row r="2" spans="1:29" x14ac:dyDescent="0.25">
      <c r="A2" t="s">
        <v>1</v>
      </c>
      <c r="B2">
        <v>21.3</v>
      </c>
    </row>
    <row r="3" spans="1:29" x14ac:dyDescent="0.25">
      <c r="A3" t="s">
        <v>0</v>
      </c>
      <c r="B3" t="s">
        <v>16</v>
      </c>
      <c r="C3">
        <v>16.100000000000001</v>
      </c>
      <c r="D3">
        <v>336</v>
      </c>
    </row>
    <row r="4" spans="1:29" x14ac:dyDescent="0.25">
      <c r="A4" t="s">
        <v>14</v>
      </c>
      <c r="B4">
        <v>3</v>
      </c>
    </row>
    <row r="6" spans="1:29" s="3" customFormat="1" ht="30" x14ac:dyDescent="0.25">
      <c r="A6" s="3" t="s">
        <v>55</v>
      </c>
      <c r="B6" s="3" t="s">
        <v>13</v>
      </c>
      <c r="C6" s="3" t="s">
        <v>17</v>
      </c>
      <c r="D6" s="3" t="s">
        <v>18</v>
      </c>
      <c r="E6" s="3" t="s">
        <v>19</v>
      </c>
      <c r="F6" s="3" t="s">
        <v>15</v>
      </c>
      <c r="G6" s="3" t="s">
        <v>30</v>
      </c>
      <c r="H6" s="3" t="s">
        <v>17</v>
      </c>
      <c r="I6" s="3" t="s">
        <v>18</v>
      </c>
      <c r="J6" s="3" t="s">
        <v>19</v>
      </c>
      <c r="K6" s="3" t="s">
        <v>59</v>
      </c>
      <c r="L6" s="3" t="s">
        <v>58</v>
      </c>
      <c r="N6" t="s">
        <v>21</v>
      </c>
      <c r="O6" s="1">
        <f>SUM(G7:G81)^2/COUNT(G7:G81)</f>
        <v>74.58680394515531</v>
      </c>
      <c r="P6" s="1" t="s">
        <v>31</v>
      </c>
      <c r="Q6" s="3" t="s">
        <v>17</v>
      </c>
      <c r="R6" s="3" t="s">
        <v>18</v>
      </c>
      <c r="S6" s="3" t="s">
        <v>19</v>
      </c>
      <c r="T6" s="3" t="s">
        <v>59</v>
      </c>
      <c r="U6" s="3" t="s">
        <v>58</v>
      </c>
      <c r="V6" s="3" t="s">
        <v>70</v>
      </c>
      <c r="X6" s="14" t="s">
        <v>22</v>
      </c>
      <c r="Y6" s="14" t="s">
        <v>25</v>
      </c>
      <c r="Z6" s="14" t="s">
        <v>26</v>
      </c>
      <c r="AA6" s="14" t="s">
        <v>27</v>
      </c>
      <c r="AB6" s="14" t="s">
        <v>28</v>
      </c>
      <c r="AC6" s="14" t="s">
        <v>29</v>
      </c>
    </row>
    <row r="7" spans="1:29" x14ac:dyDescent="0.25">
      <c r="A7">
        <v>1</v>
      </c>
      <c r="B7">
        <v>0.35799999999999998</v>
      </c>
      <c r="C7" s="32">
        <f>MAX(B7:B31)</f>
        <v>0.373</v>
      </c>
      <c r="D7" s="32">
        <f>MIN(B7:B31)</f>
        <v>0.35199999999999998</v>
      </c>
      <c r="E7" s="32">
        <f>C7-D7</f>
        <v>2.1000000000000019E-2</v>
      </c>
      <c r="F7" s="1">
        <f t="shared" ref="F7:F13" si="0">$C$3*EXP(B7*1000/$D$3)</f>
        <v>46.725752704927444</v>
      </c>
      <c r="G7" s="1">
        <f t="shared" ref="G7:G31" si="1">F7/AVERAGE($F$7:$F$31)</f>
        <v>0.97857772670999688</v>
      </c>
      <c r="H7" s="31">
        <f>MAX(G7:G31)</f>
        <v>1.0232540520827329</v>
      </c>
      <c r="I7" s="31">
        <f>MIN(G7:G31)</f>
        <v>0.96699706117175255</v>
      </c>
      <c r="J7" s="31">
        <f>H7-I7</f>
        <v>5.6256990910980353E-2</v>
      </c>
      <c r="K7" s="18">
        <f>G7-1</f>
        <v>-2.1422273290003124E-2</v>
      </c>
      <c r="L7" s="31">
        <f>SQRT(SUMSQ(K7:K31))</f>
        <v>7.3013326436831741E-2</v>
      </c>
      <c r="M7" s="18"/>
      <c r="N7" t="s">
        <v>20</v>
      </c>
      <c r="O7" s="1">
        <f>SUM(G7,G32,G57)</f>
        <v>2.9666253739951429</v>
      </c>
      <c r="P7" s="1">
        <f>O7/3</f>
        <v>0.98887512466504768</v>
      </c>
      <c r="Q7" s="31">
        <f>MAX(P7:P31)</f>
        <v>1.0270588690626423</v>
      </c>
      <c r="R7" s="31">
        <f>MIN(P7:P31)</f>
        <v>0.96823529348313553</v>
      </c>
      <c r="S7" s="31">
        <f>Q7-R7</f>
        <v>5.8823575579506793E-2</v>
      </c>
      <c r="T7" s="18">
        <f>P7-1</f>
        <v>-1.1124875334952322E-2</v>
      </c>
      <c r="U7" s="31">
        <f>SQRT(SUMSQ(T7:T31))</f>
        <v>5.9976893162369392E-2</v>
      </c>
      <c r="V7" s="34">
        <f>(1-U7/Measurments!V8)*100</f>
        <v>56.886965551327549</v>
      </c>
      <c r="W7" s="1"/>
      <c r="X7" s="15" t="s">
        <v>20</v>
      </c>
      <c r="Y7" s="16">
        <f>SUMSQ(O7:O31)/3-O6</f>
        <v>1.0221006780838593E-2</v>
      </c>
      <c r="Z7" s="15">
        <v>24</v>
      </c>
      <c r="AA7" s="15">
        <f>Y7/Z7</f>
        <v>4.2587528253494139E-4</v>
      </c>
      <c r="AB7" s="15">
        <f>AA7/AA8</f>
        <v>1.1405302105631063</v>
      </c>
      <c r="AC7" s="15">
        <f>FDIST(AB7,Z7,Z8)</f>
        <v>0.33877473820937654</v>
      </c>
    </row>
    <row r="8" spans="1:29" x14ac:dyDescent="0.25">
      <c r="A8">
        <v>2</v>
      </c>
      <c r="B8">
        <v>0.373</v>
      </c>
      <c r="C8" s="32"/>
      <c r="D8" s="32"/>
      <c r="E8" s="32"/>
      <c r="F8" s="1">
        <f t="shared" si="0"/>
        <v>48.858986350199224</v>
      </c>
      <c r="G8" s="1">
        <f t="shared" si="1"/>
        <v>1.0232540520827329</v>
      </c>
      <c r="H8" s="31"/>
      <c r="I8" s="31"/>
      <c r="J8" s="31"/>
      <c r="K8" s="18">
        <f t="shared" ref="K8:K71" si="2">G8-1</f>
        <v>2.3254052082732901E-2</v>
      </c>
      <c r="L8" s="31"/>
      <c r="M8" s="18"/>
      <c r="O8" s="1">
        <f t="shared" ref="O8:O31" si="3">SUM(G8,G33,G58)</f>
        <v>3.0025580257891722</v>
      </c>
      <c r="P8" s="1">
        <f t="shared" ref="P8:P31" si="4">O8/3</f>
        <v>1.0008526752630573</v>
      </c>
      <c r="Q8" s="31"/>
      <c r="R8" s="31"/>
      <c r="S8" s="31"/>
      <c r="T8" s="18">
        <f t="shared" ref="T8:T31" si="5">P8-1</f>
        <v>8.5267526305732311E-4</v>
      </c>
      <c r="U8" s="31"/>
      <c r="V8" s="34"/>
      <c r="W8" s="1"/>
      <c r="X8" s="15" t="s">
        <v>23</v>
      </c>
      <c r="Y8" s="16">
        <f>Y9-Y7</f>
        <v>1.8670057074800184E-2</v>
      </c>
      <c r="Z8" s="17">
        <f>Z9-Z7</f>
        <v>50</v>
      </c>
      <c r="AA8" s="15">
        <f>Y8/Z8</f>
        <v>3.734011414960037E-4</v>
      </c>
      <c r="AB8" s="15"/>
      <c r="AC8" s="15"/>
    </row>
    <row r="9" spans="1:29" x14ac:dyDescent="0.25">
      <c r="A9">
        <v>3</v>
      </c>
      <c r="B9">
        <v>0.35399999999999998</v>
      </c>
      <c r="C9" s="32"/>
      <c r="D9" s="32"/>
      <c r="E9" s="32"/>
      <c r="F9" s="1">
        <f t="shared" si="0"/>
        <v>46.172791709261091</v>
      </c>
      <c r="G9" s="1">
        <f t="shared" si="1"/>
        <v>0.96699706117175255</v>
      </c>
      <c r="H9" s="31"/>
      <c r="I9" s="31"/>
      <c r="J9" s="31"/>
      <c r="K9" s="18">
        <f t="shared" si="2"/>
        <v>-3.3002938828247452E-2</v>
      </c>
      <c r="L9" s="31"/>
      <c r="M9" s="18"/>
      <c r="O9" s="1">
        <f t="shared" si="3"/>
        <v>2.9764734477131713</v>
      </c>
      <c r="P9" s="1">
        <f t="shared" si="4"/>
        <v>0.99215781590439045</v>
      </c>
      <c r="Q9" s="31"/>
      <c r="R9" s="31"/>
      <c r="S9" s="31"/>
      <c r="T9" s="18">
        <f t="shared" si="5"/>
        <v>-7.8421840956095501E-3</v>
      </c>
      <c r="U9" s="31"/>
      <c r="V9" s="34"/>
      <c r="W9" s="1"/>
      <c r="X9" s="15" t="s">
        <v>24</v>
      </c>
      <c r="Y9" s="16">
        <f>SUMSQ(G7:G81)-O6</f>
        <v>2.8891063855638777E-2</v>
      </c>
      <c r="Z9" s="15">
        <v>74</v>
      </c>
      <c r="AA9" s="15"/>
      <c r="AB9" s="15"/>
      <c r="AC9" s="15"/>
    </row>
    <row r="10" spans="1:29" x14ac:dyDescent="0.25">
      <c r="A10">
        <v>4</v>
      </c>
      <c r="B10">
        <v>0.36899999999999999</v>
      </c>
      <c r="C10" s="32"/>
      <c r="D10" s="32"/>
      <c r="E10" s="32"/>
      <c r="F10" s="1">
        <f t="shared" si="0"/>
        <v>48.280780282336217</v>
      </c>
      <c r="G10" s="1">
        <f t="shared" si="1"/>
        <v>1.0111446788419751</v>
      </c>
      <c r="H10" s="31"/>
      <c r="I10" s="31"/>
      <c r="J10" s="31"/>
      <c r="K10" s="18">
        <f t="shared" si="2"/>
        <v>1.114467884197512E-2</v>
      </c>
      <c r="L10" s="31"/>
      <c r="M10" s="18"/>
      <c r="O10" s="1">
        <f t="shared" si="3"/>
        <v>2.9787020760081471</v>
      </c>
      <c r="P10" s="1">
        <f t="shared" si="4"/>
        <v>0.99290069200271569</v>
      </c>
      <c r="Q10" s="31"/>
      <c r="R10" s="31"/>
      <c r="S10" s="31"/>
      <c r="T10" s="18">
        <f t="shared" si="5"/>
        <v>-7.0993079972843098E-3</v>
      </c>
      <c r="U10" s="31"/>
      <c r="V10" s="34"/>
      <c r="W10" s="1"/>
    </row>
    <row r="11" spans="1:29" x14ac:dyDescent="0.25">
      <c r="A11">
        <v>5</v>
      </c>
      <c r="B11">
        <v>0.373</v>
      </c>
      <c r="C11" s="32"/>
      <c r="D11" s="32"/>
      <c r="E11" s="32"/>
      <c r="F11" s="1">
        <f t="shared" si="0"/>
        <v>48.858986350199224</v>
      </c>
      <c r="G11" s="1">
        <f t="shared" si="1"/>
        <v>1.0232540520827329</v>
      </c>
      <c r="H11" s="31"/>
      <c r="I11" s="31"/>
      <c r="J11" s="31"/>
      <c r="K11" s="18">
        <f t="shared" si="2"/>
        <v>2.3254052082732901E-2</v>
      </c>
      <c r="L11" s="31"/>
      <c r="M11" s="18"/>
      <c r="O11" s="1">
        <f t="shared" si="3"/>
        <v>2.9047058804494066</v>
      </c>
      <c r="P11" s="1">
        <f t="shared" si="4"/>
        <v>0.96823529348313553</v>
      </c>
      <c r="Q11" s="31"/>
      <c r="R11" s="31"/>
      <c r="S11" s="31"/>
      <c r="T11" s="18">
        <f t="shared" si="5"/>
        <v>-3.1764706516864472E-2</v>
      </c>
      <c r="U11" s="31"/>
      <c r="V11" s="34"/>
      <c r="W11" s="1"/>
    </row>
    <row r="12" spans="1:29" x14ac:dyDescent="0.25">
      <c r="A12">
        <v>6</v>
      </c>
      <c r="B12">
        <v>0.35699999999999998</v>
      </c>
      <c r="C12" s="32"/>
      <c r="D12" s="32"/>
      <c r="E12" s="32"/>
      <c r="F12" s="1">
        <f t="shared" si="0"/>
        <v>46.586894701165356</v>
      </c>
      <c r="G12" s="1">
        <f t="shared" si="1"/>
        <v>0.97566962268190138</v>
      </c>
      <c r="H12" s="31"/>
      <c r="I12" s="31"/>
      <c r="J12" s="31"/>
      <c r="K12" s="18">
        <f t="shared" si="2"/>
        <v>-2.4330377318098617E-2</v>
      </c>
      <c r="L12" s="31"/>
      <c r="M12" s="18"/>
      <c r="O12" s="1">
        <f t="shared" si="3"/>
        <v>2.9784646686991012</v>
      </c>
      <c r="P12" s="1">
        <f t="shared" si="4"/>
        <v>0.9928215562330337</v>
      </c>
      <c r="Q12" s="31"/>
      <c r="R12" s="31"/>
      <c r="S12" s="31"/>
      <c r="T12" s="18">
        <f t="shared" si="5"/>
        <v>-7.1784437669663026E-3</v>
      </c>
      <c r="U12" s="31"/>
      <c r="V12" s="34"/>
      <c r="W12" s="1"/>
    </row>
    <row r="13" spans="1:29" x14ac:dyDescent="0.25">
      <c r="A13">
        <v>7</v>
      </c>
      <c r="B13">
        <v>0.37</v>
      </c>
      <c r="C13" s="32"/>
      <c r="D13" s="32"/>
      <c r="E13" s="32"/>
      <c r="F13" s="1">
        <f t="shared" si="0"/>
        <v>48.424687121654138</v>
      </c>
      <c r="G13" s="1">
        <f t="shared" si="1"/>
        <v>1.0141585206642152</v>
      </c>
      <c r="H13" s="31"/>
      <c r="I13" s="31"/>
      <c r="J13" s="31"/>
      <c r="K13" s="18">
        <f t="shared" si="2"/>
        <v>1.4158520664215191E-2</v>
      </c>
      <c r="L13" s="31"/>
      <c r="M13" s="18"/>
      <c r="O13" s="1">
        <f t="shared" si="3"/>
        <v>3.0530389963705407</v>
      </c>
      <c r="P13" s="1">
        <f t="shared" si="4"/>
        <v>1.017679665456847</v>
      </c>
      <c r="Q13" s="31"/>
      <c r="R13" s="31"/>
      <c r="S13" s="31"/>
      <c r="T13" s="18">
        <f t="shared" si="5"/>
        <v>1.767966545684696E-2</v>
      </c>
      <c r="U13" s="31"/>
      <c r="V13" s="34"/>
      <c r="W13" s="1"/>
    </row>
    <row r="14" spans="1:29" x14ac:dyDescent="0.25">
      <c r="A14">
        <v>8</v>
      </c>
      <c r="B14">
        <v>0.35199999999999998</v>
      </c>
      <c r="C14" s="32"/>
      <c r="D14" s="32"/>
      <c r="E14" s="32"/>
      <c r="F14" s="1">
        <f>AVERAGE(F13,F15)</f>
        <v>48.209467713409232</v>
      </c>
      <c r="G14" s="1">
        <f t="shared" si="1"/>
        <v>1.0096511792716825</v>
      </c>
      <c r="H14" s="31"/>
      <c r="I14" s="31"/>
      <c r="J14" s="31"/>
      <c r="K14" s="18">
        <f t="shared" si="2"/>
        <v>9.651179271682464E-3</v>
      </c>
      <c r="L14" s="31"/>
      <c r="M14" s="18"/>
      <c r="O14" s="1">
        <f t="shared" si="3"/>
        <v>2.9682297237705932</v>
      </c>
      <c r="P14" s="1">
        <f t="shared" si="4"/>
        <v>0.98940990792353112</v>
      </c>
      <c r="Q14" s="31"/>
      <c r="R14" s="31"/>
      <c r="S14" s="31"/>
      <c r="T14" s="18">
        <f t="shared" si="5"/>
        <v>-1.0590092076468882E-2</v>
      </c>
      <c r="U14" s="31"/>
      <c r="V14" s="34"/>
      <c r="W14" s="1"/>
    </row>
    <row r="15" spans="1:29" x14ac:dyDescent="0.25">
      <c r="A15">
        <v>9</v>
      </c>
      <c r="B15">
        <v>0.36699999999999999</v>
      </c>
      <c r="C15" s="32"/>
      <c r="D15" s="32"/>
      <c r="E15" s="32"/>
      <c r="F15" s="1">
        <f t="shared" ref="F15:F25" si="6">$C$3*EXP(B15*1000/$D$3)</f>
        <v>47.994248305164326</v>
      </c>
      <c r="G15" s="1">
        <f t="shared" si="1"/>
        <v>1.0051438378791495</v>
      </c>
      <c r="H15" s="31"/>
      <c r="I15" s="31"/>
      <c r="J15" s="31"/>
      <c r="K15" s="18">
        <f t="shared" si="2"/>
        <v>5.1438378791495154E-3</v>
      </c>
      <c r="L15" s="31"/>
      <c r="M15" s="18"/>
      <c r="O15" s="1">
        <f t="shared" si="3"/>
        <v>2.9842286805530334</v>
      </c>
      <c r="P15" s="1">
        <f t="shared" si="4"/>
        <v>0.99474289351767775</v>
      </c>
      <c r="Q15" s="31"/>
      <c r="R15" s="31"/>
      <c r="S15" s="31"/>
      <c r="T15" s="18">
        <f t="shared" si="5"/>
        <v>-5.2571064823222491E-3</v>
      </c>
      <c r="U15" s="31"/>
      <c r="V15" s="34"/>
      <c r="W15" s="1"/>
    </row>
    <row r="16" spans="1:29" x14ac:dyDescent="0.25">
      <c r="A16">
        <v>10</v>
      </c>
      <c r="B16">
        <v>0.36099999999999999</v>
      </c>
      <c r="C16" s="32"/>
      <c r="D16" s="32"/>
      <c r="E16" s="32"/>
      <c r="F16" s="1">
        <f t="shared" si="6"/>
        <v>47.144814955179214</v>
      </c>
      <c r="G16" s="1">
        <f t="shared" si="1"/>
        <v>0.98735414999826432</v>
      </c>
      <c r="H16" s="31"/>
      <c r="I16" s="31"/>
      <c r="J16" s="31"/>
      <c r="K16" s="18">
        <f t="shared" si="2"/>
        <v>-1.2645850001735681E-2</v>
      </c>
      <c r="L16" s="31"/>
      <c r="M16" s="18"/>
      <c r="O16" s="1">
        <f t="shared" si="3"/>
        <v>2.9961899468781712</v>
      </c>
      <c r="P16" s="1">
        <f t="shared" si="4"/>
        <v>0.99872998229272369</v>
      </c>
      <c r="Q16" s="31"/>
      <c r="R16" s="31"/>
      <c r="S16" s="31"/>
      <c r="T16" s="18">
        <f t="shared" si="5"/>
        <v>-1.2700177072763053E-3</v>
      </c>
      <c r="U16" s="31"/>
      <c r="V16" s="34"/>
      <c r="W16" s="1"/>
    </row>
    <row r="17" spans="1:23" x14ac:dyDescent="0.25">
      <c r="A17">
        <v>11</v>
      </c>
      <c r="B17">
        <v>0.36</v>
      </c>
      <c r="C17" s="32"/>
      <c r="D17" s="32"/>
      <c r="E17" s="32"/>
      <c r="F17" s="1">
        <f t="shared" si="6"/>
        <v>47.004711596465015</v>
      </c>
      <c r="G17" s="1">
        <f t="shared" si="1"/>
        <v>0.98441996449373592</v>
      </c>
      <c r="H17" s="31"/>
      <c r="I17" s="31"/>
      <c r="J17" s="31"/>
      <c r="K17" s="18">
        <f t="shared" si="2"/>
        <v>-1.5580035506264078E-2</v>
      </c>
      <c r="L17" s="31"/>
      <c r="M17" s="18"/>
      <c r="O17" s="1">
        <f t="shared" si="3"/>
        <v>2.9605641186327025</v>
      </c>
      <c r="P17" s="1">
        <f t="shared" si="4"/>
        <v>0.98685470621090088</v>
      </c>
      <c r="Q17" s="31"/>
      <c r="R17" s="31"/>
      <c r="S17" s="31"/>
      <c r="T17" s="18">
        <f t="shared" si="5"/>
        <v>-1.3145293789099122E-2</v>
      </c>
      <c r="U17" s="31"/>
      <c r="V17" s="34"/>
      <c r="W17" s="1"/>
    </row>
    <row r="18" spans="1:23" x14ac:dyDescent="0.25">
      <c r="A18">
        <v>12</v>
      </c>
      <c r="B18">
        <v>0.36399999999999999</v>
      </c>
      <c r="C18" s="32"/>
      <c r="D18" s="32"/>
      <c r="E18" s="32"/>
      <c r="F18" s="1">
        <f t="shared" si="6"/>
        <v>47.567635586182917</v>
      </c>
      <c r="G18" s="1">
        <f t="shared" si="1"/>
        <v>0.99620928507776951</v>
      </c>
      <c r="H18" s="31"/>
      <c r="I18" s="31"/>
      <c r="J18" s="31"/>
      <c r="K18" s="18">
        <f t="shared" si="2"/>
        <v>-3.790714922230487E-3</v>
      </c>
      <c r="L18" s="31"/>
      <c r="M18" s="18"/>
      <c r="O18" s="1">
        <f t="shared" si="3"/>
        <v>2.9931232428878087</v>
      </c>
      <c r="P18" s="1">
        <f t="shared" si="4"/>
        <v>0.99770774762926961</v>
      </c>
      <c r="Q18" s="31"/>
      <c r="R18" s="31"/>
      <c r="S18" s="31"/>
      <c r="T18" s="18">
        <f t="shared" si="5"/>
        <v>-2.2922523707303855E-3</v>
      </c>
      <c r="U18" s="31"/>
      <c r="V18" s="34"/>
      <c r="W18" s="1"/>
    </row>
    <row r="19" spans="1:23" x14ac:dyDescent="0.25">
      <c r="A19">
        <v>13</v>
      </c>
      <c r="B19">
        <v>0.36399999999999999</v>
      </c>
      <c r="C19" s="32"/>
      <c r="D19" s="32"/>
      <c r="E19" s="32"/>
      <c r="F19" s="1">
        <f t="shared" si="6"/>
        <v>47.567635586182917</v>
      </c>
      <c r="G19" s="1">
        <f t="shared" si="1"/>
        <v>0.99620928507776951</v>
      </c>
      <c r="H19" s="31"/>
      <c r="I19" s="31"/>
      <c r="J19" s="31"/>
      <c r="K19" s="18">
        <f t="shared" si="2"/>
        <v>-3.790714922230487E-3</v>
      </c>
      <c r="L19" s="31"/>
      <c r="M19" s="18"/>
      <c r="O19" s="1">
        <f t="shared" si="3"/>
        <v>3.0109880501480717</v>
      </c>
      <c r="P19" s="1">
        <f t="shared" si="4"/>
        <v>1.0036626833826905</v>
      </c>
      <c r="Q19" s="31"/>
      <c r="R19" s="31"/>
      <c r="S19" s="31"/>
      <c r="T19" s="18">
        <f t="shared" si="5"/>
        <v>3.6626833826904903E-3</v>
      </c>
      <c r="U19" s="31"/>
      <c r="V19" s="34"/>
      <c r="W19" s="1"/>
    </row>
    <row r="20" spans="1:23" x14ac:dyDescent="0.25">
      <c r="A20">
        <v>14</v>
      </c>
      <c r="B20">
        <v>0.36799999999999999</v>
      </c>
      <c r="C20" s="32"/>
      <c r="D20" s="32"/>
      <c r="E20" s="32"/>
      <c r="F20" s="1">
        <f t="shared" si="6"/>
        <v>48.13730110047225</v>
      </c>
      <c r="G20" s="1">
        <f t="shared" si="1"/>
        <v>1.0081397934524277</v>
      </c>
      <c r="H20" s="31"/>
      <c r="I20" s="31"/>
      <c r="J20" s="31"/>
      <c r="K20" s="18">
        <f t="shared" si="2"/>
        <v>8.1397934524276572E-3</v>
      </c>
      <c r="L20" s="31"/>
      <c r="M20" s="18"/>
      <c r="O20" s="1">
        <f t="shared" si="3"/>
        <v>3.0203881599456084</v>
      </c>
      <c r="P20" s="1">
        <f t="shared" si="4"/>
        <v>1.0067960533152027</v>
      </c>
      <c r="Q20" s="31"/>
      <c r="R20" s="31"/>
      <c r="S20" s="31"/>
      <c r="T20" s="18">
        <f t="shared" si="5"/>
        <v>6.7960533152027214E-3</v>
      </c>
      <c r="U20" s="31"/>
      <c r="V20" s="34"/>
      <c r="W20" s="1"/>
    </row>
    <row r="21" spans="1:23" x14ac:dyDescent="0.25">
      <c r="A21">
        <v>15</v>
      </c>
      <c r="B21">
        <v>0.36899999999999999</v>
      </c>
      <c r="C21" s="32"/>
      <c r="D21" s="32"/>
      <c r="E21" s="32"/>
      <c r="F21" s="1">
        <f t="shared" si="6"/>
        <v>48.280780282336217</v>
      </c>
      <c r="G21" s="1">
        <f t="shared" si="1"/>
        <v>1.0111446788419751</v>
      </c>
      <c r="H21" s="31"/>
      <c r="I21" s="31"/>
      <c r="J21" s="31"/>
      <c r="K21" s="18">
        <f t="shared" si="2"/>
        <v>1.114467884197512E-2</v>
      </c>
      <c r="L21" s="31"/>
      <c r="M21" s="18"/>
      <c r="O21" s="1">
        <f t="shared" si="3"/>
        <v>2.9815209083588869</v>
      </c>
      <c r="P21" s="1">
        <f t="shared" si="4"/>
        <v>0.99384030278629565</v>
      </c>
      <c r="Q21" s="31"/>
      <c r="R21" s="31"/>
      <c r="S21" s="31"/>
      <c r="T21" s="18">
        <f t="shared" si="5"/>
        <v>-6.1596972137043515E-3</v>
      </c>
      <c r="U21" s="31"/>
      <c r="V21" s="34"/>
      <c r="W21" s="1"/>
    </row>
    <row r="22" spans="1:23" x14ac:dyDescent="0.25">
      <c r="A22">
        <v>16</v>
      </c>
      <c r="B22">
        <v>0.36</v>
      </c>
      <c r="C22" s="32"/>
      <c r="D22" s="32"/>
      <c r="E22" s="32"/>
      <c r="F22" s="1">
        <f t="shared" si="6"/>
        <v>47.004711596465015</v>
      </c>
      <c r="G22" s="1">
        <f t="shared" si="1"/>
        <v>0.98441996449373592</v>
      </c>
      <c r="H22" s="31"/>
      <c r="I22" s="31"/>
      <c r="J22" s="31"/>
      <c r="K22" s="18">
        <f t="shared" si="2"/>
        <v>-1.5580035506264078E-2</v>
      </c>
      <c r="L22" s="31"/>
      <c r="M22" s="18"/>
      <c r="O22" s="1">
        <f t="shared" si="3"/>
        <v>2.9872061404550685</v>
      </c>
      <c r="P22" s="1">
        <f t="shared" si="4"/>
        <v>0.9957353801516895</v>
      </c>
      <c r="Q22" s="31"/>
      <c r="R22" s="31"/>
      <c r="S22" s="31"/>
      <c r="T22" s="18">
        <f t="shared" si="5"/>
        <v>-4.2646198483105024E-3</v>
      </c>
      <c r="U22" s="31"/>
      <c r="V22" s="34"/>
      <c r="W22" s="1"/>
    </row>
    <row r="23" spans="1:23" x14ac:dyDescent="0.25">
      <c r="A23">
        <v>17</v>
      </c>
      <c r="B23">
        <v>0.36499999999999999</v>
      </c>
      <c r="C23" s="32"/>
      <c r="D23" s="32"/>
      <c r="E23" s="32"/>
      <c r="F23" s="1">
        <f t="shared" si="6"/>
        <v>47.709416809497952</v>
      </c>
      <c r="G23" s="1">
        <f t="shared" si="1"/>
        <v>0.9991786101109682</v>
      </c>
      <c r="H23" s="31"/>
      <c r="I23" s="31"/>
      <c r="J23" s="31"/>
      <c r="K23" s="18">
        <f t="shared" si="2"/>
        <v>-8.2138988903179833E-4</v>
      </c>
      <c r="L23" s="31"/>
      <c r="M23" s="18"/>
      <c r="O23" s="1">
        <f t="shared" si="3"/>
        <v>2.9665268897895243</v>
      </c>
      <c r="P23" s="1">
        <f t="shared" si="4"/>
        <v>0.98884229659650813</v>
      </c>
      <c r="Q23" s="31"/>
      <c r="R23" s="31"/>
      <c r="S23" s="31"/>
      <c r="T23" s="18">
        <f t="shared" si="5"/>
        <v>-1.115770340349187E-2</v>
      </c>
      <c r="U23" s="31"/>
      <c r="V23" s="34"/>
      <c r="W23" s="1"/>
    </row>
    <row r="24" spans="1:23" x14ac:dyDescent="0.25">
      <c r="A24">
        <v>18</v>
      </c>
      <c r="B24">
        <v>0.36499999999999999</v>
      </c>
      <c r="C24" s="32"/>
      <c r="D24" s="32"/>
      <c r="E24" s="32"/>
      <c r="F24" s="1">
        <f t="shared" si="6"/>
        <v>47.709416809497952</v>
      </c>
      <c r="G24" s="1">
        <f t="shared" si="1"/>
        <v>0.9991786101109682</v>
      </c>
      <c r="H24" s="31"/>
      <c r="I24" s="31"/>
      <c r="J24" s="31"/>
      <c r="K24" s="18">
        <f t="shared" si="2"/>
        <v>-8.2138988903179833E-4</v>
      </c>
      <c r="L24" s="31"/>
      <c r="M24" s="18"/>
      <c r="O24" s="1">
        <f t="shared" si="3"/>
        <v>2.9607064526396334</v>
      </c>
      <c r="P24" s="1">
        <f t="shared" si="4"/>
        <v>0.98690215087987776</v>
      </c>
      <c r="Q24" s="31"/>
      <c r="R24" s="31"/>
      <c r="S24" s="31"/>
      <c r="T24" s="18">
        <f t="shared" si="5"/>
        <v>-1.309784912012224E-2</v>
      </c>
      <c r="U24" s="31"/>
      <c r="V24" s="34"/>
      <c r="W24" s="1"/>
    </row>
    <row r="25" spans="1:23" x14ac:dyDescent="0.25">
      <c r="A25">
        <v>19</v>
      </c>
      <c r="B25">
        <v>0.36599999999999999</v>
      </c>
      <c r="C25" s="32"/>
      <c r="D25" s="32"/>
      <c r="E25" s="32"/>
      <c r="F25" s="1">
        <f t="shared" si="6"/>
        <v>47.851620629291389</v>
      </c>
      <c r="G25" s="1">
        <f t="shared" si="1"/>
        <v>1.002156785584817</v>
      </c>
      <c r="H25" s="31"/>
      <c r="I25" s="31"/>
      <c r="J25" s="31"/>
      <c r="K25" s="18">
        <f t="shared" si="2"/>
        <v>2.1567855848170225E-3</v>
      </c>
      <c r="L25" s="31"/>
      <c r="M25" s="18"/>
      <c r="O25" s="1">
        <f t="shared" si="3"/>
        <v>3.0229139991475495</v>
      </c>
      <c r="P25" s="1">
        <f t="shared" si="4"/>
        <v>1.0076379997158498</v>
      </c>
      <c r="Q25" s="31"/>
      <c r="R25" s="31"/>
      <c r="S25" s="31"/>
      <c r="T25" s="18">
        <f t="shared" si="5"/>
        <v>7.6379997158497748E-3</v>
      </c>
      <c r="U25" s="31"/>
      <c r="V25" s="34"/>
      <c r="W25" s="1"/>
    </row>
    <row r="26" spans="1:23" x14ac:dyDescent="0.25">
      <c r="A26">
        <v>20</v>
      </c>
      <c r="B26">
        <v>0.36099999999999999</v>
      </c>
      <c r="C26" s="32"/>
      <c r="D26" s="32"/>
      <c r="E26" s="32"/>
      <c r="F26" s="1">
        <f>AVERAGE(F25,F27)</f>
        <v>47.780518719394671</v>
      </c>
      <c r="G26" s="1">
        <f t="shared" si="1"/>
        <v>1.0006676978478926</v>
      </c>
      <c r="H26" s="31"/>
      <c r="I26" s="31"/>
      <c r="J26" s="31"/>
      <c r="K26" s="18">
        <f t="shared" si="2"/>
        <v>6.676978478925566E-4</v>
      </c>
      <c r="L26" s="31"/>
      <c r="M26" s="18"/>
      <c r="O26" s="1">
        <f t="shared" si="3"/>
        <v>3.0095034947277997</v>
      </c>
      <c r="P26" s="1">
        <f t="shared" si="4"/>
        <v>1.0031678315759331</v>
      </c>
      <c r="Q26" s="31"/>
      <c r="R26" s="31"/>
      <c r="S26" s="31"/>
      <c r="T26" s="18">
        <f t="shared" si="5"/>
        <v>3.1678315759331444E-3</v>
      </c>
      <c r="U26" s="31"/>
      <c r="V26" s="34"/>
      <c r="W26" s="1"/>
    </row>
    <row r="27" spans="1:23" x14ac:dyDescent="0.25">
      <c r="A27">
        <v>21</v>
      </c>
      <c r="B27">
        <v>0.36499999999999999</v>
      </c>
      <c r="C27" s="32"/>
      <c r="D27" s="32"/>
      <c r="E27" s="32"/>
      <c r="F27" s="1">
        <f t="shared" ref="F27:F58" si="7">$C$3*EXP(B27*1000/$D$3)</f>
        <v>47.709416809497952</v>
      </c>
      <c r="G27" s="1">
        <f t="shared" si="1"/>
        <v>0.9991786101109682</v>
      </c>
      <c r="H27" s="31"/>
      <c r="I27" s="31"/>
      <c r="J27" s="31"/>
      <c r="K27" s="18">
        <f t="shared" si="2"/>
        <v>-8.2138988903179833E-4</v>
      </c>
      <c r="L27" s="31"/>
      <c r="M27" s="18"/>
      <c r="O27" s="1">
        <f t="shared" si="3"/>
        <v>2.9817045023293751</v>
      </c>
      <c r="P27" s="1">
        <f t="shared" si="4"/>
        <v>0.99390150077645834</v>
      </c>
      <c r="Q27" s="31"/>
      <c r="R27" s="31"/>
      <c r="S27" s="31"/>
      <c r="T27" s="18">
        <f t="shared" si="5"/>
        <v>-6.0984992235416646E-3</v>
      </c>
      <c r="U27" s="31"/>
      <c r="V27" s="34"/>
      <c r="W27" s="1"/>
    </row>
    <row r="28" spans="1:23" x14ac:dyDescent="0.25">
      <c r="A28">
        <v>22</v>
      </c>
      <c r="B28">
        <v>0.373</v>
      </c>
      <c r="C28" s="32"/>
      <c r="D28" s="32"/>
      <c r="E28" s="32"/>
      <c r="F28" s="1">
        <f t="shared" si="7"/>
        <v>48.858986350199224</v>
      </c>
      <c r="G28" s="1">
        <f t="shared" si="1"/>
        <v>1.0232540520827329</v>
      </c>
      <c r="H28" s="31"/>
      <c r="I28" s="31"/>
      <c r="J28" s="31"/>
      <c r="K28" s="18">
        <f t="shared" si="2"/>
        <v>2.3254052082732901E-2</v>
      </c>
      <c r="L28" s="31"/>
      <c r="M28" s="18"/>
      <c r="O28" s="1">
        <f t="shared" si="3"/>
        <v>3.0261200590182789</v>
      </c>
      <c r="P28" s="1">
        <f t="shared" si="4"/>
        <v>1.0087066863394263</v>
      </c>
      <c r="Q28" s="31"/>
      <c r="R28" s="31"/>
      <c r="S28" s="31"/>
      <c r="T28" s="18">
        <f t="shared" si="5"/>
        <v>8.7066863394262839E-3</v>
      </c>
      <c r="U28" s="31"/>
      <c r="V28" s="34"/>
      <c r="W28" s="1"/>
    </row>
    <row r="29" spans="1:23" x14ac:dyDescent="0.25">
      <c r="A29">
        <v>23</v>
      </c>
      <c r="B29">
        <v>0.36799999999999999</v>
      </c>
      <c r="C29" s="32"/>
      <c r="D29" s="32"/>
      <c r="E29" s="32"/>
      <c r="F29" s="1">
        <f t="shared" si="7"/>
        <v>48.13730110047225</v>
      </c>
      <c r="G29" s="1">
        <f t="shared" si="1"/>
        <v>1.0081397934524277</v>
      </c>
      <c r="H29" s="31"/>
      <c r="I29" s="31"/>
      <c r="J29" s="31"/>
      <c r="K29" s="18">
        <f t="shared" si="2"/>
        <v>8.1397934524276572E-3</v>
      </c>
      <c r="L29" s="31"/>
      <c r="M29" s="18"/>
      <c r="O29" s="1">
        <f t="shared" si="3"/>
        <v>3.0811766071879267</v>
      </c>
      <c r="P29" s="1">
        <f t="shared" si="4"/>
        <v>1.0270588690626423</v>
      </c>
      <c r="Q29" s="31"/>
      <c r="R29" s="31"/>
      <c r="S29" s="31"/>
      <c r="T29" s="18">
        <f t="shared" si="5"/>
        <v>2.7058869062642321E-2</v>
      </c>
      <c r="U29" s="31"/>
      <c r="V29" s="34"/>
      <c r="W29" s="1"/>
    </row>
    <row r="30" spans="1:23" x14ac:dyDescent="0.25">
      <c r="A30">
        <v>24</v>
      </c>
      <c r="B30">
        <v>0.36699999999999999</v>
      </c>
      <c r="C30" s="32"/>
      <c r="D30" s="32"/>
      <c r="E30" s="32"/>
      <c r="F30" s="1">
        <f t="shared" si="7"/>
        <v>47.994248305164326</v>
      </c>
      <c r="G30" s="1">
        <f t="shared" si="1"/>
        <v>1.0051438378791495</v>
      </c>
      <c r="H30" s="31"/>
      <c r="I30" s="31"/>
      <c r="J30" s="31"/>
      <c r="K30" s="18">
        <f t="shared" si="2"/>
        <v>5.1438378791495154E-3</v>
      </c>
      <c r="L30" s="31"/>
      <c r="M30" s="18"/>
      <c r="O30" s="1">
        <f t="shared" si="3"/>
        <v>3.0289036469464481</v>
      </c>
      <c r="P30" s="1">
        <f t="shared" si="4"/>
        <v>1.0096345489821494</v>
      </c>
      <c r="Q30" s="31"/>
      <c r="R30" s="31"/>
      <c r="S30" s="31"/>
      <c r="T30" s="18">
        <f t="shared" si="5"/>
        <v>9.6345489821494379E-3</v>
      </c>
      <c r="U30" s="31"/>
      <c r="V30" s="34"/>
      <c r="W30" s="1"/>
    </row>
    <row r="31" spans="1:23" x14ac:dyDescent="0.25">
      <c r="A31">
        <v>25</v>
      </c>
      <c r="B31">
        <v>0.36099999999999999</v>
      </c>
      <c r="C31" s="32"/>
      <c r="D31" s="32"/>
      <c r="E31" s="32"/>
      <c r="F31" s="1">
        <f t="shared" si="7"/>
        <v>47.144814955179214</v>
      </c>
      <c r="G31" s="1">
        <f t="shared" si="1"/>
        <v>0.98735414999826432</v>
      </c>
      <c r="H31" s="31"/>
      <c r="I31" s="31"/>
      <c r="J31" s="31"/>
      <c r="K31" s="18">
        <f t="shared" si="2"/>
        <v>-1.2645850001735681E-2</v>
      </c>
      <c r="L31" s="31"/>
      <c r="M31" s="18"/>
      <c r="O31" s="1">
        <f t="shared" si="3"/>
        <v>2.9525535419567843</v>
      </c>
      <c r="P31" s="1">
        <f t="shared" si="4"/>
        <v>0.98418451398559481</v>
      </c>
      <c r="Q31" s="31"/>
      <c r="R31" s="31"/>
      <c r="S31" s="31"/>
      <c r="T31" s="18">
        <f t="shared" si="5"/>
        <v>-1.5815486014405189E-2</v>
      </c>
      <c r="U31" s="31"/>
      <c r="V31" s="34"/>
      <c r="W31" s="1"/>
    </row>
    <row r="32" spans="1:23" x14ac:dyDescent="0.25">
      <c r="A32">
        <v>1</v>
      </c>
      <c r="B32" s="5">
        <v>0.219</v>
      </c>
      <c r="C32" s="32">
        <f>MAX(B32:B56)</f>
        <v>0.24399999999999999</v>
      </c>
      <c r="D32" s="32">
        <f>MIN(B32:B56)</f>
        <v>0.20300000000000001</v>
      </c>
      <c r="E32" s="32">
        <f>C32-D32</f>
        <v>4.0999999999999981E-2</v>
      </c>
      <c r="F32" s="1">
        <f t="shared" si="7"/>
        <v>30.895328346488508</v>
      </c>
      <c r="G32" s="1">
        <f>F32/AVERAGE($F$32:$F$56)</f>
        <v>0.98366978330534682</v>
      </c>
      <c r="H32" s="31">
        <f>MAX(G32:G56)</f>
        <v>1.0596511366458634</v>
      </c>
      <c r="I32" s="31">
        <f>MIN(G32:G56)</f>
        <v>0.93792614294335419</v>
      </c>
      <c r="J32" s="31">
        <f>H32-I32</f>
        <v>0.12172499370250922</v>
      </c>
      <c r="K32" s="18">
        <f t="shared" si="2"/>
        <v>-1.6330216694653177E-2</v>
      </c>
      <c r="L32" s="31">
        <f>SQRT(SUMSQ(K32:K56))</f>
        <v>0.11701207434368685</v>
      </c>
      <c r="M32" s="18"/>
    </row>
    <row r="33" spans="1:13" x14ac:dyDescent="0.25">
      <c r="A33">
        <v>2</v>
      </c>
      <c r="B33" s="5">
        <v>0.22600000000000001</v>
      </c>
      <c r="C33" s="32"/>
      <c r="D33" s="32"/>
      <c r="E33" s="32"/>
      <c r="F33" s="1">
        <f t="shared" si="7"/>
        <v>31.545732539766618</v>
      </c>
      <c r="G33" s="1">
        <f t="shared" ref="G33:G81" si="8">F33/AVERAGE($F$32:$F$56)</f>
        <v>1.0043778639797989</v>
      </c>
      <c r="H33" s="31"/>
      <c r="I33" s="31"/>
      <c r="J33" s="31"/>
      <c r="K33" s="18">
        <f t="shared" si="2"/>
        <v>4.3778639797988905E-3</v>
      </c>
      <c r="L33" s="31"/>
      <c r="M33" s="18"/>
    </row>
    <row r="34" spans="1:13" x14ac:dyDescent="0.25">
      <c r="A34">
        <v>3</v>
      </c>
      <c r="B34" s="5">
        <v>0.23499999999999999</v>
      </c>
      <c r="C34" s="32"/>
      <c r="D34" s="32"/>
      <c r="E34" s="32"/>
      <c r="F34" s="1">
        <f t="shared" si="7"/>
        <v>32.402125869278962</v>
      </c>
      <c r="G34" s="1">
        <f t="shared" si="8"/>
        <v>1.0316443889190392</v>
      </c>
      <c r="H34" s="31"/>
      <c r="I34" s="31"/>
      <c r="J34" s="31"/>
      <c r="K34" s="18">
        <f t="shared" si="2"/>
        <v>3.1644388919039201E-2</v>
      </c>
      <c r="L34" s="31"/>
      <c r="M34" s="18"/>
    </row>
    <row r="35" spans="1:13" x14ac:dyDescent="0.25">
      <c r="A35">
        <v>4</v>
      </c>
      <c r="B35" s="5">
        <v>0.214</v>
      </c>
      <c r="C35" s="32"/>
      <c r="D35" s="32"/>
      <c r="E35" s="32"/>
      <c r="F35" s="1">
        <f t="shared" si="7"/>
        <v>30.438980304527103</v>
      </c>
      <c r="G35" s="1">
        <f t="shared" si="8"/>
        <v>0.96914021512877124</v>
      </c>
      <c r="H35" s="31"/>
      <c r="I35" s="31"/>
      <c r="J35" s="31"/>
      <c r="K35" s="18">
        <f t="shared" si="2"/>
        <v>-3.0859784871228757E-2</v>
      </c>
      <c r="L35" s="31"/>
      <c r="M35" s="18"/>
    </row>
    <row r="36" spans="1:13" x14ac:dyDescent="0.25">
      <c r="A36">
        <v>5</v>
      </c>
      <c r="B36" s="5">
        <v>0.20300000000000001</v>
      </c>
      <c r="C36" s="32"/>
      <c r="D36" s="32"/>
      <c r="E36" s="32"/>
      <c r="F36" s="1">
        <f t="shared" si="7"/>
        <v>29.458601496957186</v>
      </c>
      <c r="G36" s="1">
        <f t="shared" si="8"/>
        <v>0.93792614294335419</v>
      </c>
      <c r="H36" s="31"/>
      <c r="I36" s="31"/>
      <c r="J36" s="31"/>
      <c r="K36" s="18">
        <f t="shared" si="2"/>
        <v>-6.2073857056645809E-2</v>
      </c>
      <c r="L36" s="31"/>
      <c r="M36" s="18"/>
    </row>
    <row r="37" spans="1:13" x14ac:dyDescent="0.25">
      <c r="A37">
        <v>6</v>
      </c>
      <c r="B37" s="5">
        <v>0.224</v>
      </c>
      <c r="C37" s="32"/>
      <c r="D37" s="32"/>
      <c r="E37" s="32"/>
      <c r="F37" s="1">
        <f t="shared" si="7"/>
        <v>31.35851806098028</v>
      </c>
      <c r="G37" s="1">
        <f t="shared" si="8"/>
        <v>0.9984171820374006</v>
      </c>
      <c r="H37" s="31"/>
      <c r="I37" s="31"/>
      <c r="J37" s="31"/>
      <c r="K37" s="18">
        <f t="shared" si="2"/>
        <v>-1.5828179625994032E-3</v>
      </c>
      <c r="L37" s="31"/>
      <c r="M37" s="18"/>
    </row>
    <row r="38" spans="1:13" x14ac:dyDescent="0.25">
      <c r="A38">
        <v>7</v>
      </c>
      <c r="B38" s="5">
        <v>0.23</v>
      </c>
      <c r="C38" s="32"/>
      <c r="D38" s="32"/>
      <c r="E38" s="32"/>
      <c r="F38" s="1">
        <f t="shared" si="7"/>
        <v>31.923521255338581</v>
      </c>
      <c r="G38" s="1">
        <f t="shared" si="8"/>
        <v>1.0164061984844268</v>
      </c>
      <c r="H38" s="31"/>
      <c r="I38" s="31"/>
      <c r="J38" s="31"/>
      <c r="K38" s="18">
        <f t="shared" si="2"/>
        <v>1.6406198484426815E-2</v>
      </c>
      <c r="L38" s="31"/>
      <c r="M38" s="18"/>
    </row>
    <row r="39" spans="1:13" x14ac:dyDescent="0.25">
      <c r="A39">
        <v>8</v>
      </c>
      <c r="B39" s="5">
        <v>0.217</v>
      </c>
      <c r="C39" s="32"/>
      <c r="D39" s="32"/>
      <c r="E39" s="32"/>
      <c r="F39" s="1">
        <f t="shared" si="7"/>
        <v>30.711973821877965</v>
      </c>
      <c r="G39" s="1">
        <f t="shared" si="8"/>
        <v>0.97783199762237949</v>
      </c>
      <c r="H39" s="31"/>
      <c r="I39" s="31"/>
      <c r="J39" s="31"/>
      <c r="K39" s="18">
        <f t="shared" si="2"/>
        <v>-2.216800237762051E-2</v>
      </c>
      <c r="L39" s="31"/>
      <c r="M39" s="18"/>
    </row>
    <row r="40" spans="1:13" x14ac:dyDescent="0.25">
      <c r="A40">
        <v>9</v>
      </c>
      <c r="B40" s="5">
        <v>0.221</v>
      </c>
      <c r="C40" s="32"/>
      <c r="D40" s="32"/>
      <c r="E40" s="32"/>
      <c r="F40" s="1">
        <f t="shared" si="7"/>
        <v>31.07977752173565</v>
      </c>
      <c r="G40" s="1">
        <f t="shared" si="8"/>
        <v>0.98954242133694192</v>
      </c>
      <c r="H40" s="31"/>
      <c r="I40" s="31"/>
      <c r="J40" s="31"/>
      <c r="K40" s="18">
        <f t="shared" si="2"/>
        <v>-1.0457578663058076E-2</v>
      </c>
      <c r="L40" s="31"/>
      <c r="M40" s="18"/>
    </row>
    <row r="41" spans="1:13" x14ac:dyDescent="0.25">
      <c r="A41">
        <v>10</v>
      </c>
      <c r="B41" s="5">
        <v>0.22900000000000001</v>
      </c>
      <c r="C41" s="32"/>
      <c r="D41" s="32"/>
      <c r="E41" s="32"/>
      <c r="F41" s="1">
        <f t="shared" si="7"/>
        <v>31.828652019896488</v>
      </c>
      <c r="G41" s="1">
        <f t="shared" si="8"/>
        <v>1.0133856770896357</v>
      </c>
      <c r="H41" s="31"/>
      <c r="I41" s="31"/>
      <c r="J41" s="31"/>
      <c r="K41" s="18">
        <f t="shared" si="2"/>
        <v>1.3385677089635672E-2</v>
      </c>
      <c r="L41" s="31"/>
      <c r="M41" s="18"/>
    </row>
    <row r="42" spans="1:13" x14ac:dyDescent="0.25">
      <c r="A42">
        <v>11</v>
      </c>
      <c r="B42" s="5">
        <v>0.22</v>
      </c>
      <c r="C42" s="32"/>
      <c r="D42" s="32"/>
      <c r="E42" s="32"/>
      <c r="F42" s="1">
        <f t="shared" si="7"/>
        <v>30.987415695243701</v>
      </c>
      <c r="G42" s="1">
        <f t="shared" si="8"/>
        <v>0.98660173280202479</v>
      </c>
      <c r="H42" s="31"/>
      <c r="I42" s="31"/>
      <c r="J42" s="31"/>
      <c r="K42" s="18">
        <f t="shared" si="2"/>
        <v>-1.3398267197975211E-2</v>
      </c>
      <c r="L42" s="31"/>
      <c r="M42" s="18"/>
    </row>
    <row r="43" spans="1:13" x14ac:dyDescent="0.25">
      <c r="A43">
        <v>12</v>
      </c>
      <c r="B43" s="5">
        <v>0.22700000000000001</v>
      </c>
      <c r="C43" s="32"/>
      <c r="D43" s="32"/>
      <c r="E43" s="32"/>
      <c r="F43" s="1">
        <f t="shared" si="7"/>
        <v>31.639758498693116</v>
      </c>
      <c r="G43" s="1">
        <f t="shared" si="8"/>
        <v>1.0073715364730973</v>
      </c>
      <c r="H43" s="31"/>
      <c r="I43" s="31"/>
      <c r="J43" s="31"/>
      <c r="K43" s="18">
        <f t="shared" si="2"/>
        <v>7.3715364730972954E-3</v>
      </c>
      <c r="L43" s="31"/>
      <c r="M43" s="18"/>
    </row>
    <row r="44" spans="1:13" x14ac:dyDescent="0.25">
      <c r="A44">
        <v>13</v>
      </c>
      <c r="B44" s="5">
        <v>0.22500000000000001</v>
      </c>
      <c r="C44" s="32"/>
      <c r="D44" s="32"/>
      <c r="E44" s="32"/>
      <c r="F44" s="1">
        <f t="shared" si="7"/>
        <v>31.451986003989077</v>
      </c>
      <c r="G44" s="1">
        <f t="shared" si="8"/>
        <v>1.0013930879806663</v>
      </c>
      <c r="H44" s="31"/>
      <c r="I44" s="31"/>
      <c r="J44" s="31"/>
      <c r="K44" s="18">
        <f t="shared" si="2"/>
        <v>1.3930879806662855E-3</v>
      </c>
      <c r="L44" s="31"/>
      <c r="M44" s="18"/>
    </row>
    <row r="45" spans="1:13" x14ac:dyDescent="0.25">
      <c r="A45">
        <v>14</v>
      </c>
      <c r="B45" s="5">
        <v>0.23400000000000001</v>
      </c>
      <c r="C45" s="32"/>
      <c r="D45" s="32"/>
      <c r="E45" s="32"/>
      <c r="F45" s="1">
        <f t="shared" si="7"/>
        <v>32.305834332912092</v>
      </c>
      <c r="G45" s="1">
        <f t="shared" si="8"/>
        <v>1.0285785831878338</v>
      </c>
      <c r="H45" s="31"/>
      <c r="I45" s="31"/>
      <c r="J45" s="31"/>
      <c r="K45" s="18">
        <f t="shared" si="2"/>
        <v>2.8578583187833795E-2</v>
      </c>
      <c r="L45" s="31"/>
      <c r="M45" s="18"/>
    </row>
    <row r="46" spans="1:13" x14ac:dyDescent="0.25">
      <c r="A46">
        <v>15</v>
      </c>
      <c r="B46" s="5">
        <v>0.216</v>
      </c>
      <c r="C46" s="32"/>
      <c r="D46" s="32"/>
      <c r="E46" s="32"/>
      <c r="F46" s="1">
        <f t="shared" si="7"/>
        <v>30.620705021920251</v>
      </c>
      <c r="G46" s="1">
        <f t="shared" si="8"/>
        <v>0.9749261097266404</v>
      </c>
      <c r="H46" s="31"/>
      <c r="I46" s="31"/>
      <c r="J46" s="31"/>
      <c r="K46" s="18">
        <f t="shared" si="2"/>
        <v>-2.50738902733596E-2</v>
      </c>
      <c r="L46" s="31"/>
      <c r="M46" s="18"/>
    </row>
    <row r="47" spans="1:13" x14ac:dyDescent="0.25">
      <c r="A47">
        <v>16</v>
      </c>
      <c r="B47" s="5">
        <v>0.22500000000000001</v>
      </c>
      <c r="C47" s="32"/>
      <c r="D47" s="32"/>
      <c r="E47" s="32"/>
      <c r="F47" s="1">
        <f t="shared" si="7"/>
        <v>31.451986003989077</v>
      </c>
      <c r="G47" s="1">
        <f t="shared" si="8"/>
        <v>1.0013930879806663</v>
      </c>
      <c r="H47" s="31"/>
      <c r="I47" s="31"/>
      <c r="J47" s="31"/>
      <c r="K47" s="18">
        <f t="shared" si="2"/>
        <v>1.3930879806662855E-3</v>
      </c>
      <c r="L47" s="31"/>
      <c r="M47" s="18"/>
    </row>
    <row r="48" spans="1:13" x14ac:dyDescent="0.25">
      <c r="A48">
        <v>17</v>
      </c>
      <c r="B48" s="5">
        <v>0.218</v>
      </c>
      <c r="C48" s="32"/>
      <c r="D48" s="32"/>
      <c r="E48" s="32"/>
      <c r="F48" s="1">
        <f t="shared" si="7"/>
        <v>30.803514659786458</v>
      </c>
      <c r="G48" s="1">
        <f t="shared" si="8"/>
        <v>0.9807465468765314</v>
      </c>
      <c r="H48" s="31"/>
      <c r="I48" s="31"/>
      <c r="J48" s="31"/>
      <c r="K48" s="18">
        <f t="shared" si="2"/>
        <v>-1.92534531234686E-2</v>
      </c>
      <c r="L48" s="31"/>
      <c r="M48" s="18"/>
    </row>
    <row r="49" spans="1:13" x14ac:dyDescent="0.25">
      <c r="A49">
        <v>18</v>
      </c>
      <c r="B49" s="5">
        <v>0.22</v>
      </c>
      <c r="C49" s="32"/>
      <c r="D49" s="32"/>
      <c r="E49" s="32"/>
      <c r="F49" s="1">
        <f t="shared" si="7"/>
        <v>30.987415695243701</v>
      </c>
      <c r="G49" s="1">
        <f t="shared" si="8"/>
        <v>0.98660173280202479</v>
      </c>
      <c r="H49" s="31"/>
      <c r="I49" s="31"/>
      <c r="J49" s="31"/>
      <c r="K49" s="18">
        <f t="shared" si="2"/>
        <v>-1.3398267197975211E-2</v>
      </c>
      <c r="L49" s="31"/>
      <c r="M49" s="18"/>
    </row>
    <row r="50" spans="1:13" x14ac:dyDescent="0.25">
      <c r="A50">
        <v>19</v>
      </c>
      <c r="B50" s="5">
        <v>0.22700000000000001</v>
      </c>
      <c r="C50" s="32"/>
      <c r="D50" s="32"/>
      <c r="E50" s="32"/>
      <c r="F50" s="1">
        <f t="shared" si="7"/>
        <v>31.639758498693116</v>
      </c>
      <c r="G50" s="1">
        <f t="shared" si="8"/>
        <v>1.0073715364730973</v>
      </c>
      <c r="H50" s="31"/>
      <c r="I50" s="31"/>
      <c r="J50" s="31"/>
      <c r="K50" s="18">
        <f t="shared" si="2"/>
        <v>7.3715364730972954E-3</v>
      </c>
      <c r="L50" s="31"/>
      <c r="M50" s="18"/>
    </row>
    <row r="51" spans="1:13" x14ac:dyDescent="0.25">
      <c r="A51">
        <v>20</v>
      </c>
      <c r="B51" s="5">
        <v>0.22900000000000001</v>
      </c>
      <c r="C51" s="32"/>
      <c r="D51" s="32"/>
      <c r="E51" s="32"/>
      <c r="F51" s="1">
        <f t="shared" si="7"/>
        <v>31.828652019896488</v>
      </c>
      <c r="G51" s="1">
        <f t="shared" si="8"/>
        <v>1.0133856770896357</v>
      </c>
      <c r="H51" s="31"/>
      <c r="I51" s="31"/>
      <c r="J51" s="31"/>
      <c r="K51" s="18">
        <f t="shared" si="2"/>
        <v>1.3385677089635672E-2</v>
      </c>
      <c r="L51" s="31"/>
      <c r="M51" s="18"/>
    </row>
    <row r="52" spans="1:13" x14ac:dyDescent="0.25">
      <c r="A52">
        <v>21</v>
      </c>
      <c r="B52" s="5">
        <v>0.22900000000000001</v>
      </c>
      <c r="C52" s="32"/>
      <c r="D52" s="32"/>
      <c r="E52" s="32"/>
      <c r="F52" s="1">
        <f t="shared" si="7"/>
        <v>31.828652019896488</v>
      </c>
      <c r="G52" s="1">
        <f t="shared" si="8"/>
        <v>1.0133856770896357</v>
      </c>
      <c r="H52" s="31"/>
      <c r="I52" s="31"/>
      <c r="J52" s="31"/>
      <c r="K52" s="18">
        <f t="shared" si="2"/>
        <v>1.3385677089635672E-2</v>
      </c>
      <c r="L52" s="31"/>
      <c r="M52" s="18"/>
    </row>
    <row r="53" spans="1:13" x14ac:dyDescent="0.25">
      <c r="A53">
        <v>22</v>
      </c>
      <c r="B53" s="5">
        <v>0.222</v>
      </c>
      <c r="C53" s="32"/>
      <c r="D53" s="32"/>
      <c r="E53" s="32"/>
      <c r="F53" s="1">
        <f t="shared" si="7"/>
        <v>31.172414644079204</v>
      </c>
      <c r="G53" s="1">
        <f t="shared" si="8"/>
        <v>0.99249187495788305</v>
      </c>
      <c r="H53" s="31"/>
      <c r="I53" s="31"/>
      <c r="J53" s="31"/>
      <c r="K53" s="18">
        <f t="shared" si="2"/>
        <v>-7.5081250421169532E-3</v>
      </c>
      <c r="L53" s="31"/>
      <c r="M53" s="18"/>
    </row>
    <row r="54" spans="1:13" x14ac:dyDescent="0.25">
      <c r="A54">
        <v>23</v>
      </c>
      <c r="B54" s="5">
        <v>0.24399999999999999</v>
      </c>
      <c r="C54" s="32"/>
      <c r="D54" s="32"/>
      <c r="E54" s="32"/>
      <c r="F54" s="1">
        <f t="shared" si="7"/>
        <v>33.281768287520151</v>
      </c>
      <c r="G54" s="1">
        <f t="shared" si="8"/>
        <v>1.0596511366458634</v>
      </c>
      <c r="H54" s="31"/>
      <c r="I54" s="31"/>
      <c r="J54" s="31"/>
      <c r="K54" s="18">
        <f t="shared" si="2"/>
        <v>5.9651136645863412E-2</v>
      </c>
      <c r="L54" s="31"/>
      <c r="M54" s="18"/>
    </row>
    <row r="55" spans="1:13" x14ac:dyDescent="0.25">
      <c r="A55">
        <v>24</v>
      </c>
      <c r="B55" s="5">
        <v>0.22900000000000001</v>
      </c>
      <c r="C55" s="32"/>
      <c r="D55" s="32"/>
      <c r="E55" s="32"/>
      <c r="F55" s="1">
        <f t="shared" si="7"/>
        <v>31.828652019896488</v>
      </c>
      <c r="G55" s="1">
        <f t="shared" si="8"/>
        <v>1.0133856770896357</v>
      </c>
      <c r="H55" s="31"/>
      <c r="I55" s="31"/>
      <c r="J55" s="31"/>
      <c r="K55" s="18">
        <f t="shared" si="2"/>
        <v>1.3385677089635672E-2</v>
      </c>
      <c r="L55" s="31"/>
      <c r="M55" s="18"/>
    </row>
    <row r="56" spans="1:13" x14ac:dyDescent="0.25">
      <c r="A56">
        <v>25</v>
      </c>
      <c r="B56" s="5">
        <v>0.22800000000000001</v>
      </c>
      <c r="C56" s="32"/>
      <c r="D56" s="32"/>
      <c r="E56" s="32"/>
      <c r="F56" s="1">
        <f t="shared" si="7"/>
        <v>31.734064713623837</v>
      </c>
      <c r="G56" s="1">
        <f t="shared" si="8"/>
        <v>1.0103741319776631</v>
      </c>
      <c r="H56" s="31"/>
      <c r="I56" s="31"/>
      <c r="J56" s="31"/>
      <c r="K56" s="18">
        <f t="shared" si="2"/>
        <v>1.0374131977663126E-2</v>
      </c>
      <c r="L56" s="31"/>
      <c r="M56" s="18"/>
    </row>
    <row r="57" spans="1:13" x14ac:dyDescent="0.25">
      <c r="A57">
        <v>1</v>
      </c>
      <c r="B57" s="5">
        <v>0.22600000000000001</v>
      </c>
      <c r="C57" s="32">
        <f>MAX(B57:B81)</f>
        <v>0.23200000000000001</v>
      </c>
      <c r="D57" s="32">
        <f>MIN(B57:B81)</f>
        <v>0.20499999999999999</v>
      </c>
      <c r="E57" s="32">
        <f>C57-D57</f>
        <v>2.7000000000000024E-2</v>
      </c>
      <c r="F57" s="1">
        <f t="shared" si="7"/>
        <v>31.545732539766618</v>
      </c>
      <c r="G57" s="1">
        <f>F57/AVERAGE($F$32:$F$56)</f>
        <v>1.0043778639797989</v>
      </c>
      <c r="H57" s="31">
        <f>MAX(G57:G81)</f>
        <v>1.0224742772218987</v>
      </c>
      <c r="I57" s="31">
        <f>MIN(G57:G81)</f>
        <v>0.94352568542331938</v>
      </c>
      <c r="J57" s="31">
        <f>H57-I57</f>
        <v>7.8948591798579271E-2</v>
      </c>
      <c r="K57" s="18">
        <f t="shared" si="2"/>
        <v>4.3778639797988905E-3</v>
      </c>
      <c r="L57" s="31">
        <f>SQRT(SUMSQ(K57:K81))</f>
        <v>0.10217127206546017</v>
      </c>
    </row>
    <row r="58" spans="1:13" x14ac:dyDescent="0.25">
      <c r="A58">
        <v>2</v>
      </c>
      <c r="B58" s="5">
        <v>0.216</v>
      </c>
      <c r="C58" s="32"/>
      <c r="D58" s="32"/>
      <c r="E58" s="32"/>
      <c r="F58" s="1">
        <f t="shared" si="7"/>
        <v>30.620705021920251</v>
      </c>
      <c r="G58" s="1">
        <f t="shared" si="8"/>
        <v>0.9749261097266404</v>
      </c>
      <c r="H58" s="31"/>
      <c r="I58" s="31"/>
      <c r="J58" s="31"/>
      <c r="K58" s="18">
        <f t="shared" si="2"/>
        <v>-2.50738902733596E-2</v>
      </c>
      <c r="L58" s="31"/>
    </row>
    <row r="59" spans="1:13" x14ac:dyDescent="0.25">
      <c r="A59">
        <v>3</v>
      </c>
      <c r="B59" s="5">
        <v>0.217</v>
      </c>
      <c r="C59" s="32"/>
      <c r="D59" s="32"/>
      <c r="E59" s="32"/>
      <c r="F59" s="1">
        <f t="shared" ref="F59:F81" si="9">$C$3*EXP(B59*1000/$D$3)</f>
        <v>30.711973821877965</v>
      </c>
      <c r="G59" s="1">
        <f t="shared" si="8"/>
        <v>0.97783199762237949</v>
      </c>
      <c r="H59" s="31"/>
      <c r="I59" s="31"/>
      <c r="J59" s="31"/>
      <c r="K59" s="18">
        <f t="shared" si="2"/>
        <v>-2.216800237762051E-2</v>
      </c>
      <c r="L59" s="31"/>
    </row>
    <row r="60" spans="1:13" x14ac:dyDescent="0.25">
      <c r="A60">
        <v>4</v>
      </c>
      <c r="B60" s="5">
        <v>0.224</v>
      </c>
      <c r="C60" s="32"/>
      <c r="D60" s="32"/>
      <c r="E60" s="32"/>
      <c r="F60" s="1">
        <f t="shared" si="9"/>
        <v>31.35851806098028</v>
      </c>
      <c r="G60" s="1">
        <f t="shared" si="8"/>
        <v>0.9984171820374006</v>
      </c>
      <c r="H60" s="31"/>
      <c r="I60" s="31"/>
      <c r="J60" s="31"/>
      <c r="K60" s="18">
        <f t="shared" si="2"/>
        <v>-1.5828179625994032E-3</v>
      </c>
      <c r="L60" s="31"/>
    </row>
    <row r="61" spans="1:13" x14ac:dyDescent="0.25">
      <c r="A61">
        <v>5</v>
      </c>
      <c r="B61" s="5">
        <v>0.20499999999999999</v>
      </c>
      <c r="C61" s="32"/>
      <c r="D61" s="32"/>
      <c r="E61" s="32"/>
      <c r="F61" s="1">
        <f t="shared" si="9"/>
        <v>29.634473223876885</v>
      </c>
      <c r="G61" s="1">
        <f t="shared" si="8"/>
        <v>0.94352568542331938</v>
      </c>
      <c r="H61" s="31"/>
      <c r="I61" s="31"/>
      <c r="J61" s="31"/>
      <c r="K61" s="18">
        <f t="shared" si="2"/>
        <v>-5.6474314576680618E-2</v>
      </c>
      <c r="L61" s="31"/>
    </row>
    <row r="62" spans="1:13" x14ac:dyDescent="0.25">
      <c r="A62">
        <v>6</v>
      </c>
      <c r="B62" s="5">
        <v>0.22600000000000001</v>
      </c>
      <c r="C62" s="32"/>
      <c r="D62" s="32"/>
      <c r="E62" s="32"/>
      <c r="F62" s="1">
        <f t="shared" si="9"/>
        <v>31.545732539766618</v>
      </c>
      <c r="G62" s="1">
        <f t="shared" si="8"/>
        <v>1.0043778639797989</v>
      </c>
      <c r="H62" s="31"/>
      <c r="I62" s="31"/>
      <c r="J62" s="31"/>
      <c r="K62" s="18">
        <f t="shared" si="2"/>
        <v>4.3778639797988905E-3</v>
      </c>
      <c r="L62" s="31"/>
    </row>
    <row r="63" spans="1:13" x14ac:dyDescent="0.25">
      <c r="A63">
        <v>7</v>
      </c>
      <c r="B63" s="5">
        <v>0.23200000000000001</v>
      </c>
      <c r="C63" s="32"/>
      <c r="D63" s="32"/>
      <c r="E63" s="32"/>
      <c r="F63" s="1">
        <f t="shared" si="9"/>
        <v>32.114108877534903</v>
      </c>
      <c r="G63" s="1">
        <f t="shared" si="8"/>
        <v>1.0224742772218987</v>
      </c>
      <c r="H63" s="31"/>
      <c r="I63" s="31"/>
      <c r="J63" s="31"/>
      <c r="K63" s="18">
        <f t="shared" si="2"/>
        <v>2.2474277221898653E-2</v>
      </c>
      <c r="L63" s="31"/>
    </row>
    <row r="64" spans="1:13" x14ac:dyDescent="0.25">
      <c r="A64">
        <v>8</v>
      </c>
      <c r="B64" s="5">
        <v>0.218</v>
      </c>
      <c r="C64" s="32"/>
      <c r="D64" s="32"/>
      <c r="E64" s="32"/>
      <c r="F64" s="1">
        <f t="shared" si="9"/>
        <v>30.803514659786458</v>
      </c>
      <c r="G64" s="1">
        <f t="shared" si="8"/>
        <v>0.9807465468765314</v>
      </c>
      <c r="H64" s="31"/>
      <c r="I64" s="31"/>
      <c r="J64" s="31"/>
      <c r="K64" s="18">
        <f t="shared" si="2"/>
        <v>-1.92534531234686E-2</v>
      </c>
      <c r="L64" s="31"/>
    </row>
    <row r="65" spans="1:12" x14ac:dyDescent="0.25">
      <c r="A65">
        <v>9</v>
      </c>
      <c r="B65" s="5">
        <v>0.221</v>
      </c>
      <c r="C65" s="32"/>
      <c r="D65" s="32"/>
      <c r="E65" s="32"/>
      <c r="F65" s="1">
        <f t="shared" si="9"/>
        <v>31.07977752173565</v>
      </c>
      <c r="G65" s="1">
        <f t="shared" si="8"/>
        <v>0.98954242133694192</v>
      </c>
      <c r="H65" s="31"/>
      <c r="I65" s="31"/>
      <c r="J65" s="31"/>
      <c r="K65" s="18">
        <f t="shared" si="2"/>
        <v>-1.0457578663058076E-2</v>
      </c>
      <c r="L65" s="31"/>
    </row>
    <row r="66" spans="1:12" x14ac:dyDescent="0.25">
      <c r="A66">
        <v>10</v>
      </c>
      <c r="B66" s="5">
        <v>0.223</v>
      </c>
      <c r="C66" s="32"/>
      <c r="D66" s="32"/>
      <c r="E66" s="32"/>
      <c r="F66" s="1">
        <f t="shared" si="9"/>
        <v>31.265327882827712</v>
      </c>
      <c r="G66" s="1">
        <f t="shared" si="8"/>
        <v>0.99545011979027143</v>
      </c>
      <c r="H66" s="31"/>
      <c r="I66" s="31"/>
      <c r="J66" s="31"/>
      <c r="K66" s="18">
        <f t="shared" si="2"/>
        <v>-4.549880209728574E-3</v>
      </c>
      <c r="L66" s="31"/>
    </row>
    <row r="67" spans="1:12" x14ac:dyDescent="0.25">
      <c r="A67">
        <v>11</v>
      </c>
      <c r="B67" s="5">
        <v>0.221</v>
      </c>
      <c r="C67" s="32"/>
      <c r="D67" s="32"/>
      <c r="E67" s="32"/>
      <c r="F67" s="1">
        <f t="shared" si="9"/>
        <v>31.07977752173565</v>
      </c>
      <c r="G67" s="1">
        <f t="shared" si="8"/>
        <v>0.98954242133694192</v>
      </c>
      <c r="H67" s="31"/>
      <c r="I67" s="31"/>
      <c r="J67" s="31"/>
      <c r="K67" s="18">
        <f t="shared" si="2"/>
        <v>-1.0457578663058076E-2</v>
      </c>
      <c r="L67" s="31"/>
    </row>
    <row r="68" spans="1:12" x14ac:dyDescent="0.25">
      <c r="A68">
        <v>12</v>
      </c>
      <c r="B68" s="5">
        <v>0.221</v>
      </c>
      <c r="C68" s="32"/>
      <c r="D68" s="32"/>
      <c r="E68" s="32"/>
      <c r="F68" s="1">
        <f t="shared" si="9"/>
        <v>31.07977752173565</v>
      </c>
      <c r="G68" s="1">
        <f t="shared" si="8"/>
        <v>0.98954242133694192</v>
      </c>
      <c r="H68" s="31"/>
      <c r="I68" s="31"/>
      <c r="J68" s="31"/>
      <c r="K68" s="18">
        <f t="shared" si="2"/>
        <v>-1.0457578663058076E-2</v>
      </c>
      <c r="L68" s="31"/>
    </row>
    <row r="69" spans="1:12" x14ac:dyDescent="0.25">
      <c r="A69">
        <v>13</v>
      </c>
      <c r="B69" s="5">
        <v>0.22900000000000001</v>
      </c>
      <c r="C69" s="32"/>
      <c r="D69" s="32"/>
      <c r="E69" s="32"/>
      <c r="F69" s="1">
        <f t="shared" si="9"/>
        <v>31.828652019896488</v>
      </c>
      <c r="G69" s="1">
        <f t="shared" si="8"/>
        <v>1.0133856770896357</v>
      </c>
      <c r="H69" s="31"/>
      <c r="I69" s="31"/>
      <c r="J69" s="31"/>
      <c r="K69" s="18">
        <f t="shared" si="2"/>
        <v>1.3385677089635672E-2</v>
      </c>
      <c r="L69" s="31"/>
    </row>
    <row r="70" spans="1:12" x14ac:dyDescent="0.25">
      <c r="A70">
        <v>14</v>
      </c>
      <c r="B70" s="5">
        <v>0.219</v>
      </c>
      <c r="C70" s="32"/>
      <c r="D70" s="32"/>
      <c r="E70" s="32"/>
      <c r="F70" s="1">
        <f t="shared" si="9"/>
        <v>30.895328346488508</v>
      </c>
      <c r="G70" s="1">
        <f t="shared" si="8"/>
        <v>0.98366978330534682</v>
      </c>
      <c r="H70" s="31"/>
      <c r="I70" s="31"/>
      <c r="J70" s="31"/>
      <c r="K70" s="18">
        <f t="shared" si="2"/>
        <v>-1.6330216694653177E-2</v>
      </c>
      <c r="L70" s="31"/>
    </row>
    <row r="71" spans="1:12" x14ac:dyDescent="0.25">
      <c r="A71">
        <v>15</v>
      </c>
      <c r="B71" s="5">
        <v>0.223</v>
      </c>
      <c r="C71" s="32"/>
      <c r="D71" s="32"/>
      <c r="E71" s="32"/>
      <c r="F71" s="1">
        <f t="shared" si="9"/>
        <v>31.265327882827712</v>
      </c>
      <c r="G71" s="1">
        <f t="shared" si="8"/>
        <v>0.99545011979027143</v>
      </c>
      <c r="H71" s="31"/>
      <c r="I71" s="31"/>
      <c r="J71" s="31"/>
      <c r="K71" s="18">
        <f t="shared" si="2"/>
        <v>-4.549880209728574E-3</v>
      </c>
      <c r="L71" s="31"/>
    </row>
    <row r="72" spans="1:12" x14ac:dyDescent="0.25">
      <c r="A72">
        <v>16</v>
      </c>
      <c r="B72" s="5">
        <v>0.22500000000000001</v>
      </c>
      <c r="C72" s="32"/>
      <c r="D72" s="32"/>
      <c r="E72" s="32"/>
      <c r="F72" s="1">
        <f t="shared" si="9"/>
        <v>31.451986003989077</v>
      </c>
      <c r="G72" s="1">
        <f t="shared" si="8"/>
        <v>1.0013930879806663</v>
      </c>
      <c r="H72" s="31"/>
      <c r="I72" s="31"/>
      <c r="J72" s="31"/>
      <c r="K72" s="18">
        <f t="shared" ref="K72:K81" si="10">G72-1</f>
        <v>1.3930879806662855E-3</v>
      </c>
      <c r="L72" s="31"/>
    </row>
    <row r="73" spans="1:12" x14ac:dyDescent="0.25">
      <c r="A73">
        <v>17</v>
      </c>
      <c r="B73" s="5">
        <v>0.22</v>
      </c>
      <c r="C73" s="32"/>
      <c r="D73" s="32"/>
      <c r="E73" s="32"/>
      <c r="F73" s="1">
        <f t="shared" si="9"/>
        <v>30.987415695243701</v>
      </c>
      <c r="G73" s="1">
        <f t="shared" si="8"/>
        <v>0.98660173280202479</v>
      </c>
      <c r="H73" s="31"/>
      <c r="I73" s="31"/>
      <c r="J73" s="31"/>
      <c r="K73" s="18">
        <f t="shared" si="10"/>
        <v>-1.3398267197975211E-2</v>
      </c>
      <c r="L73" s="31"/>
    </row>
    <row r="74" spans="1:12" x14ac:dyDescent="0.25">
      <c r="A74">
        <v>18</v>
      </c>
      <c r="B74" s="5">
        <v>0.216</v>
      </c>
      <c r="C74" s="32"/>
      <c r="D74" s="32"/>
      <c r="E74" s="32"/>
      <c r="F74" s="1">
        <f t="shared" si="9"/>
        <v>30.620705021920251</v>
      </c>
      <c r="G74" s="1">
        <f t="shared" si="8"/>
        <v>0.9749261097266404</v>
      </c>
      <c r="H74" s="31"/>
      <c r="I74" s="31"/>
      <c r="J74" s="31"/>
      <c r="K74" s="18">
        <f t="shared" si="10"/>
        <v>-2.50738902733596E-2</v>
      </c>
      <c r="L74" s="31"/>
    </row>
    <row r="75" spans="1:12" x14ac:dyDescent="0.25">
      <c r="A75">
        <v>19</v>
      </c>
      <c r="B75" s="5">
        <v>0.22900000000000001</v>
      </c>
      <c r="C75" s="32"/>
      <c r="D75" s="32"/>
      <c r="E75" s="32"/>
      <c r="F75" s="1">
        <f t="shared" si="9"/>
        <v>31.828652019896488</v>
      </c>
      <c r="G75" s="1">
        <f t="shared" si="8"/>
        <v>1.0133856770896357</v>
      </c>
      <c r="H75" s="31"/>
      <c r="I75" s="31"/>
      <c r="J75" s="31"/>
      <c r="K75" s="18">
        <f t="shared" si="10"/>
        <v>1.3385677089635672E-2</v>
      </c>
      <c r="L75" s="31"/>
    </row>
    <row r="76" spans="1:12" x14ac:dyDescent="0.25">
      <c r="A76">
        <v>20</v>
      </c>
      <c r="B76" s="5">
        <v>0.223</v>
      </c>
      <c r="C76" s="32"/>
      <c r="D76" s="32"/>
      <c r="E76" s="32"/>
      <c r="F76" s="1">
        <f t="shared" si="9"/>
        <v>31.265327882827712</v>
      </c>
      <c r="G76" s="1">
        <f t="shared" si="8"/>
        <v>0.99545011979027143</v>
      </c>
      <c r="H76" s="31"/>
      <c r="I76" s="31"/>
      <c r="J76" s="31"/>
      <c r="K76" s="18">
        <f t="shared" si="10"/>
        <v>-4.549880209728574E-3</v>
      </c>
      <c r="L76" s="31"/>
    </row>
    <row r="77" spans="1:12" x14ac:dyDescent="0.25">
      <c r="A77">
        <v>21</v>
      </c>
      <c r="B77" s="5">
        <v>0.214</v>
      </c>
      <c r="C77" s="32"/>
      <c r="D77" s="32"/>
      <c r="E77" s="32"/>
      <c r="F77" s="1">
        <f t="shared" si="9"/>
        <v>30.438980304527103</v>
      </c>
      <c r="G77" s="1">
        <f t="shared" si="8"/>
        <v>0.96914021512877124</v>
      </c>
      <c r="H77" s="31"/>
      <c r="I77" s="31"/>
      <c r="J77" s="31"/>
      <c r="K77" s="18">
        <f t="shared" si="10"/>
        <v>-3.0859784871228757E-2</v>
      </c>
      <c r="L77" s="31"/>
    </row>
    <row r="78" spans="1:12" x14ac:dyDescent="0.25">
      <c r="A78">
        <v>22</v>
      </c>
      <c r="B78" s="5">
        <v>0.22800000000000001</v>
      </c>
      <c r="C78" s="32"/>
      <c r="D78" s="32"/>
      <c r="E78" s="32"/>
      <c r="F78" s="1">
        <f t="shared" si="9"/>
        <v>31.734064713623837</v>
      </c>
      <c r="G78" s="1">
        <f t="shared" si="8"/>
        <v>1.0103741319776631</v>
      </c>
      <c r="H78" s="31"/>
      <c r="I78" s="31"/>
      <c r="J78" s="31"/>
      <c r="K78" s="18">
        <f t="shared" si="10"/>
        <v>1.0374131977663126E-2</v>
      </c>
      <c r="L78" s="31"/>
    </row>
    <row r="79" spans="1:12" x14ac:dyDescent="0.25">
      <c r="A79">
        <v>23</v>
      </c>
      <c r="B79" s="5">
        <v>0.22900000000000001</v>
      </c>
      <c r="C79" s="32"/>
      <c r="D79" s="32"/>
      <c r="E79" s="32"/>
      <c r="F79" s="1">
        <f t="shared" si="9"/>
        <v>31.828652019896488</v>
      </c>
      <c r="G79" s="1">
        <f t="shared" si="8"/>
        <v>1.0133856770896357</v>
      </c>
      <c r="H79" s="31"/>
      <c r="I79" s="31"/>
      <c r="J79" s="31"/>
      <c r="K79" s="18">
        <f t="shared" si="10"/>
        <v>1.3385677089635672E-2</v>
      </c>
      <c r="L79" s="31"/>
    </row>
    <row r="80" spans="1:12" x14ac:dyDescent="0.25">
      <c r="A80">
        <v>24</v>
      </c>
      <c r="B80" s="5">
        <v>0.22800000000000001</v>
      </c>
      <c r="C80" s="32"/>
      <c r="D80" s="32"/>
      <c r="E80" s="32"/>
      <c r="F80" s="1">
        <f t="shared" si="9"/>
        <v>31.734064713623837</v>
      </c>
      <c r="G80" s="1">
        <f t="shared" si="8"/>
        <v>1.0103741319776631</v>
      </c>
      <c r="H80" s="31"/>
      <c r="I80" s="31"/>
      <c r="J80" s="31"/>
      <c r="K80" s="18">
        <f t="shared" si="10"/>
        <v>1.0374131977663126E-2</v>
      </c>
      <c r="L80" s="31"/>
    </row>
    <row r="81" spans="1:12" x14ac:dyDescent="0.25">
      <c r="A81">
        <v>25</v>
      </c>
      <c r="B81" s="5">
        <v>0.20899999999999999</v>
      </c>
      <c r="C81" s="32"/>
      <c r="D81" s="32"/>
      <c r="E81" s="32"/>
      <c r="F81" s="1">
        <f t="shared" si="9"/>
        <v>29.989372878268714</v>
      </c>
      <c r="G81" s="1">
        <f t="shared" si="8"/>
        <v>0.9548252599808571</v>
      </c>
      <c r="H81" s="31"/>
      <c r="I81" s="31"/>
      <c r="J81" s="31"/>
      <c r="K81" s="18">
        <f t="shared" si="10"/>
        <v>-4.51747400191429E-2</v>
      </c>
      <c r="L81" s="31"/>
    </row>
  </sheetData>
  <mergeCells count="26">
    <mergeCell ref="U7:U31"/>
    <mergeCell ref="V7:V31"/>
    <mergeCell ref="L32:L56"/>
    <mergeCell ref="C57:C81"/>
    <mergeCell ref="D57:D81"/>
    <mergeCell ref="E57:E81"/>
    <mergeCell ref="H57:H81"/>
    <mergeCell ref="I57:I81"/>
    <mergeCell ref="J57:J81"/>
    <mergeCell ref="L57:L81"/>
    <mergeCell ref="L7:L31"/>
    <mergeCell ref="Q7:Q31"/>
    <mergeCell ref="R7:R31"/>
    <mergeCell ref="S7:S31"/>
    <mergeCell ref="C32:C56"/>
    <mergeCell ref="D32:D56"/>
    <mergeCell ref="E32:E56"/>
    <mergeCell ref="H32:H56"/>
    <mergeCell ref="I32:I56"/>
    <mergeCell ref="J32:J56"/>
    <mergeCell ref="C7:C31"/>
    <mergeCell ref="D7:D31"/>
    <mergeCell ref="E7:E31"/>
    <mergeCell ref="H7:H31"/>
    <mergeCell ref="I7:I31"/>
    <mergeCell ref="J7:J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zoomScale="85" zoomScaleNormal="85" workbookViewId="0">
      <selection activeCell="N30" sqref="J27:N30"/>
    </sheetView>
  </sheetViews>
  <sheetFormatPr defaultRowHeight="15" x14ac:dyDescent="0.25"/>
  <cols>
    <col min="9" max="9" width="8.28515625" customWidth="1"/>
    <col min="10" max="10" width="22.85546875" customWidth="1"/>
    <col min="11" max="11" width="18" bestFit="1" customWidth="1"/>
    <col min="12" max="12" width="17.5703125" bestFit="1" customWidth="1"/>
    <col min="13" max="13" width="14.5703125" bestFit="1" customWidth="1"/>
    <col min="14" max="14" width="18.5703125" bestFit="1" customWidth="1"/>
    <col min="15" max="15" width="12" bestFit="1" customWidth="1"/>
    <col min="16" max="16" width="20.140625" bestFit="1" customWidth="1"/>
    <col min="17" max="17" width="12" bestFit="1" customWidth="1"/>
    <col min="18" max="18" width="12.7109375" bestFit="1" customWidth="1"/>
  </cols>
  <sheetData>
    <row r="1" spans="1:11" x14ac:dyDescent="0.25">
      <c r="B1" s="33" t="s">
        <v>54</v>
      </c>
      <c r="C1" s="33"/>
      <c r="D1" s="33"/>
      <c r="E1" s="33"/>
      <c r="F1" s="33"/>
      <c r="G1" s="33"/>
      <c r="H1" s="33"/>
      <c r="J1" s="8"/>
    </row>
    <row r="2" spans="1:11" x14ac:dyDescent="0.25">
      <c r="B2">
        <v>8</v>
      </c>
      <c r="C2">
        <f>B2+8</f>
        <v>16</v>
      </c>
      <c r="D2">
        <f t="shared" ref="D2:H2" si="0">C2+8</f>
        <v>24</v>
      </c>
      <c r="E2">
        <f t="shared" si="0"/>
        <v>32</v>
      </c>
      <c r="F2">
        <f t="shared" si="0"/>
        <v>40</v>
      </c>
      <c r="G2">
        <f t="shared" si="0"/>
        <v>48</v>
      </c>
      <c r="H2">
        <f t="shared" si="0"/>
        <v>56</v>
      </c>
      <c r="J2" s="8"/>
    </row>
    <row r="3" spans="1:11" x14ac:dyDescent="0.25">
      <c r="A3">
        <v>35</v>
      </c>
      <c r="B3" s="1">
        <v>1.0063701088360615</v>
      </c>
      <c r="C3" s="1"/>
      <c r="D3" s="1">
        <v>1.0692689983848507</v>
      </c>
      <c r="E3" s="1"/>
      <c r="F3" s="1">
        <v>1.0429730267861661</v>
      </c>
      <c r="G3" s="1"/>
      <c r="H3" s="1">
        <v>0.98571414770600407</v>
      </c>
    </row>
    <row r="4" spans="1:11" x14ac:dyDescent="0.25">
      <c r="A4">
        <v>30</v>
      </c>
      <c r="B4" s="1"/>
      <c r="C4" s="1">
        <v>1.0409067070093221</v>
      </c>
      <c r="D4" s="1"/>
      <c r="E4" s="1">
        <v>1.0557402218608951</v>
      </c>
      <c r="F4" s="1"/>
      <c r="G4" s="1">
        <v>1.0276719977365469</v>
      </c>
      <c r="H4" s="1"/>
    </row>
    <row r="5" spans="1:11" x14ac:dyDescent="0.25">
      <c r="A5">
        <v>25</v>
      </c>
      <c r="B5" s="1">
        <v>0.9857659649939069</v>
      </c>
      <c r="C5" s="1"/>
      <c r="D5" s="1">
        <v>1.0297980980712016</v>
      </c>
      <c r="E5" s="1"/>
      <c r="F5" s="1">
        <v>1.0043629424665883</v>
      </c>
      <c r="G5" s="1"/>
      <c r="H5" s="1">
        <v>0.98758668230126856</v>
      </c>
    </row>
    <row r="6" spans="1:11" x14ac:dyDescent="0.25">
      <c r="A6">
        <v>20</v>
      </c>
      <c r="B6" s="1"/>
      <c r="C6" s="1">
        <v>0.99747980097037725</v>
      </c>
      <c r="D6" s="1"/>
      <c r="E6" s="1">
        <v>1.0214918750781736</v>
      </c>
      <c r="F6" s="1"/>
      <c r="G6" s="1">
        <v>1.0001435444417004</v>
      </c>
      <c r="H6" s="1"/>
    </row>
    <row r="7" spans="1:11" x14ac:dyDescent="0.25">
      <c r="A7">
        <v>15</v>
      </c>
      <c r="B7" s="1">
        <v>0.98593707539817343</v>
      </c>
      <c r="C7" s="1"/>
      <c r="D7" s="1">
        <v>1.0084429436880831</v>
      </c>
      <c r="E7" s="1"/>
      <c r="F7" s="1">
        <v>1.0004725097913194</v>
      </c>
      <c r="G7" s="1"/>
      <c r="H7" s="1">
        <v>0.95583026467111099</v>
      </c>
    </row>
    <row r="8" spans="1:11" x14ac:dyDescent="0.25">
      <c r="A8">
        <v>10</v>
      </c>
      <c r="B8" s="1"/>
      <c r="C8" s="1">
        <v>0.98760497541123915</v>
      </c>
      <c r="D8" s="1"/>
      <c r="E8" s="1">
        <v>0.99445536914349064</v>
      </c>
      <c r="F8" s="1"/>
      <c r="G8" s="1">
        <v>0.98660532625619346</v>
      </c>
      <c r="H8" s="1"/>
    </row>
    <row r="9" spans="1:11" x14ac:dyDescent="0.25">
      <c r="A9">
        <v>5</v>
      </c>
      <c r="B9" s="1">
        <v>0.98800520667994363</v>
      </c>
      <c r="C9" s="1"/>
      <c r="D9" s="1">
        <v>0.99802269060613391</v>
      </c>
      <c r="E9" s="1"/>
      <c r="F9" s="1">
        <v>0.98756926173066262</v>
      </c>
      <c r="G9" s="1"/>
      <c r="H9" s="1">
        <v>0.95204977505419064</v>
      </c>
    </row>
    <row r="11" spans="1:11" x14ac:dyDescent="0.25">
      <c r="B11" s="33" t="s">
        <v>32</v>
      </c>
      <c r="C11" s="33"/>
      <c r="D11" s="33"/>
      <c r="E11" s="33"/>
      <c r="F11" s="33"/>
      <c r="G11" s="33"/>
      <c r="H11" s="33"/>
      <c r="J11" t="s">
        <v>37</v>
      </c>
    </row>
    <row r="12" spans="1:11" ht="15.75" thickBot="1" x14ac:dyDescent="0.3">
      <c r="B12">
        <v>8</v>
      </c>
      <c r="C12">
        <f>B12+8</f>
        <v>16</v>
      </c>
      <c r="D12">
        <f t="shared" ref="D12:H12" si="1">C12+8</f>
        <v>24</v>
      </c>
      <c r="E12">
        <f t="shared" si="1"/>
        <v>32</v>
      </c>
      <c r="F12">
        <f t="shared" si="1"/>
        <v>40</v>
      </c>
      <c r="G12">
        <f t="shared" si="1"/>
        <v>48</v>
      </c>
      <c r="H12">
        <f t="shared" si="1"/>
        <v>56</v>
      </c>
    </row>
    <row r="13" spans="1:11" x14ac:dyDescent="0.25">
      <c r="A13" s="2">
        <f>35</f>
        <v>35</v>
      </c>
      <c r="B13" s="19">
        <f>$K$27+$K$28*B$12+$K$29*B$12^2+$K$30*$A13^2</f>
        <v>0.99161577472468254</v>
      </c>
      <c r="C13" s="19">
        <f t="shared" ref="C13:H19" si="2">$K$27+$K$28*C$12+$K$29*C$12^2+$K$30*$A13^2</f>
        <v>0.99055696839043272</v>
      </c>
      <c r="D13" s="19">
        <f t="shared" si="2"/>
        <v>0.99073675845858988</v>
      </c>
      <c r="E13" s="19">
        <f t="shared" si="2"/>
        <v>0.99215514492915369</v>
      </c>
      <c r="F13" s="19">
        <f t="shared" si="2"/>
        <v>0.99481212780212425</v>
      </c>
      <c r="G13" s="19">
        <f t="shared" si="2"/>
        <v>0.99870770707750167</v>
      </c>
      <c r="H13" s="19">
        <f t="shared" si="2"/>
        <v>1.003841882755286</v>
      </c>
      <c r="J13" s="20" t="s">
        <v>38</v>
      </c>
      <c r="K13" s="20"/>
    </row>
    <row r="14" spans="1:11" x14ac:dyDescent="0.25">
      <c r="A14" s="2">
        <f>A13-5</f>
        <v>30</v>
      </c>
      <c r="B14" s="19">
        <f t="shared" ref="B14:B19" si="3">$K$27+$K$28*B$12+$K$29*B$12^2+$K$30*$A14^2</f>
        <v>0.99274724788102442</v>
      </c>
      <c r="C14" s="19">
        <f t="shared" si="2"/>
        <v>0.9916884415467746</v>
      </c>
      <c r="D14" s="19">
        <f t="shared" si="2"/>
        <v>0.99186823161493176</v>
      </c>
      <c r="E14" s="19">
        <f t="shared" si="2"/>
        <v>0.99328661808549557</v>
      </c>
      <c r="F14" s="19">
        <f t="shared" si="2"/>
        <v>0.99594360095846612</v>
      </c>
      <c r="G14" s="19">
        <f t="shared" si="2"/>
        <v>0.99983918023384355</v>
      </c>
      <c r="H14" s="19">
        <f t="shared" si="2"/>
        <v>1.0049733559116278</v>
      </c>
      <c r="J14" s="8" t="s">
        <v>39</v>
      </c>
      <c r="K14" s="8">
        <v>0.42096801121379479</v>
      </c>
    </row>
    <row r="15" spans="1:11" x14ac:dyDescent="0.25">
      <c r="A15" s="2">
        <f t="shared" ref="A15:A19" si="4">A14-5</f>
        <v>25</v>
      </c>
      <c r="B15" s="19">
        <f t="shared" si="3"/>
        <v>0.993704648244083</v>
      </c>
      <c r="C15" s="19">
        <f t="shared" si="2"/>
        <v>0.99264584190983318</v>
      </c>
      <c r="D15" s="19">
        <f t="shared" si="2"/>
        <v>0.99282563197799034</v>
      </c>
      <c r="E15" s="19">
        <f t="shared" si="2"/>
        <v>0.99424401844855415</v>
      </c>
      <c r="F15" s="19">
        <f t="shared" si="2"/>
        <v>0.9969010013215247</v>
      </c>
      <c r="G15" s="19">
        <f t="shared" si="2"/>
        <v>1.0007965805969021</v>
      </c>
      <c r="H15" s="19">
        <f t="shared" si="2"/>
        <v>1.0059307562746864</v>
      </c>
      <c r="J15" s="8" t="s">
        <v>40</v>
      </c>
      <c r="K15" s="8">
        <v>0.17721406646529764</v>
      </c>
    </row>
    <row r="16" spans="1:11" x14ac:dyDescent="0.25">
      <c r="A16" s="2">
        <f t="shared" si="4"/>
        <v>20</v>
      </c>
      <c r="B16" s="19">
        <f t="shared" si="3"/>
        <v>0.99448797581385817</v>
      </c>
      <c r="C16" s="19">
        <f t="shared" si="2"/>
        <v>0.99342916947960835</v>
      </c>
      <c r="D16" s="19">
        <f t="shared" si="2"/>
        <v>0.99360895954776551</v>
      </c>
      <c r="E16" s="19">
        <f t="shared" si="2"/>
        <v>0.99502734601832932</v>
      </c>
      <c r="F16" s="19">
        <f t="shared" si="2"/>
        <v>0.99768432889129988</v>
      </c>
      <c r="G16" s="19">
        <f t="shared" si="2"/>
        <v>1.0015799081666772</v>
      </c>
      <c r="H16" s="19">
        <f t="shared" si="2"/>
        <v>1.0067140838444615</v>
      </c>
      <c r="J16" s="8" t="s">
        <v>41</v>
      </c>
      <c r="K16" s="8">
        <v>5.9673218817482991E-2</v>
      </c>
    </row>
    <row r="17" spans="1:18" x14ac:dyDescent="0.25">
      <c r="A17" s="2">
        <f t="shared" si="4"/>
        <v>15</v>
      </c>
      <c r="B17" s="19">
        <f t="shared" si="3"/>
        <v>0.99509723059034993</v>
      </c>
      <c r="C17" s="19">
        <f t="shared" si="2"/>
        <v>0.99403842425610012</v>
      </c>
      <c r="D17" s="19">
        <f t="shared" si="2"/>
        <v>0.99421821432425728</v>
      </c>
      <c r="E17" s="19">
        <f t="shared" si="2"/>
        <v>0.99563660079482108</v>
      </c>
      <c r="F17" s="19">
        <f t="shared" si="2"/>
        <v>0.99829358366779164</v>
      </c>
      <c r="G17" s="19">
        <f t="shared" si="2"/>
        <v>1.0021891629431692</v>
      </c>
      <c r="H17" s="19">
        <f t="shared" si="2"/>
        <v>1.0073233386209535</v>
      </c>
      <c r="J17" s="8" t="s">
        <v>2</v>
      </c>
      <c r="K17" s="8">
        <v>1.1553670897264353E-2</v>
      </c>
    </row>
    <row r="18" spans="1:18" ht="15.75" thickBot="1" x14ac:dyDescent="0.3">
      <c r="A18" s="2">
        <f t="shared" si="4"/>
        <v>10</v>
      </c>
      <c r="B18" s="19">
        <f t="shared" si="3"/>
        <v>0.9955324125735584</v>
      </c>
      <c r="C18" s="19">
        <f t="shared" si="2"/>
        <v>0.99447360623930858</v>
      </c>
      <c r="D18" s="19">
        <f t="shared" si="2"/>
        <v>0.99465339630746574</v>
      </c>
      <c r="E18" s="19">
        <f t="shared" si="2"/>
        <v>0.99607178277802955</v>
      </c>
      <c r="F18" s="19">
        <f t="shared" si="2"/>
        <v>0.99872876565100011</v>
      </c>
      <c r="G18" s="19">
        <f t="shared" si="2"/>
        <v>1.0026243449263774</v>
      </c>
      <c r="H18" s="19">
        <f t="shared" si="2"/>
        <v>1.0077585206041617</v>
      </c>
      <c r="J18" s="9" t="s">
        <v>42</v>
      </c>
      <c r="K18" s="9">
        <v>25</v>
      </c>
    </row>
    <row r="19" spans="1:18" x14ac:dyDescent="0.25">
      <c r="A19" s="2">
        <f t="shared" si="4"/>
        <v>5</v>
      </c>
      <c r="B19" s="19">
        <f t="shared" si="3"/>
        <v>0.99579352176348346</v>
      </c>
      <c r="C19" s="19">
        <f t="shared" si="2"/>
        <v>0.99473471542923364</v>
      </c>
      <c r="D19" s="19">
        <f t="shared" si="2"/>
        <v>0.9949145054973908</v>
      </c>
      <c r="E19" s="19">
        <f t="shared" si="2"/>
        <v>0.9963328919679546</v>
      </c>
      <c r="F19" s="19">
        <f t="shared" si="2"/>
        <v>0.99898987484092516</v>
      </c>
      <c r="G19" s="19">
        <f t="shared" si="2"/>
        <v>1.0028854541163026</v>
      </c>
      <c r="H19" s="19">
        <f t="shared" si="2"/>
        <v>1.0080196297940869</v>
      </c>
    </row>
    <row r="20" spans="1:18" ht="15.75" thickBot="1" x14ac:dyDescent="0.3">
      <c r="J20" t="s">
        <v>22</v>
      </c>
    </row>
    <row r="21" spans="1:18" x14ac:dyDescent="0.25">
      <c r="B21" s="33" t="s">
        <v>43</v>
      </c>
      <c r="C21" s="33"/>
      <c r="D21" s="33"/>
      <c r="E21" s="33"/>
      <c r="F21" s="33"/>
      <c r="G21" s="33"/>
      <c r="H21" s="33"/>
      <c r="J21" s="10"/>
      <c r="K21" s="10" t="s">
        <v>44</v>
      </c>
      <c r="L21" s="10" t="s">
        <v>25</v>
      </c>
      <c r="M21" s="10" t="s">
        <v>27</v>
      </c>
      <c r="N21" s="10" t="s">
        <v>28</v>
      </c>
      <c r="O21" s="10" t="s">
        <v>45</v>
      </c>
    </row>
    <row r="22" spans="1:18" x14ac:dyDescent="0.25">
      <c r="B22">
        <v>8</v>
      </c>
      <c r="C22">
        <f>B22+8</f>
        <v>16</v>
      </c>
      <c r="D22">
        <f t="shared" ref="D22:H22" si="5">C22+8</f>
        <v>24</v>
      </c>
      <c r="E22">
        <f t="shared" si="5"/>
        <v>32</v>
      </c>
      <c r="F22">
        <f t="shared" si="5"/>
        <v>40</v>
      </c>
      <c r="G22">
        <f t="shared" si="5"/>
        <v>48</v>
      </c>
      <c r="H22">
        <f t="shared" si="5"/>
        <v>56</v>
      </c>
      <c r="J22" s="8" t="s">
        <v>32</v>
      </c>
      <c r="K22" s="8">
        <v>3</v>
      </c>
      <c r="L22" s="8">
        <v>6.0376872499396739E-4</v>
      </c>
      <c r="M22" s="8">
        <v>2.0125624166465579E-4</v>
      </c>
      <c r="N22" s="8">
        <v>1.5076806915352585</v>
      </c>
      <c r="O22" s="8">
        <v>0.24163473661224139</v>
      </c>
    </row>
    <row r="23" spans="1:18" x14ac:dyDescent="0.25">
      <c r="A23" s="2">
        <f>35</f>
        <v>35</v>
      </c>
      <c r="B23" s="6">
        <f>B3-B13</f>
        <v>1.4754334111378942E-2</v>
      </c>
      <c r="C23" s="6"/>
      <c r="D23" s="6">
        <f t="shared" ref="D23:H23" si="6">D3-D13</f>
        <v>7.8532239926260794E-2</v>
      </c>
      <c r="E23" s="6"/>
      <c r="F23" s="6">
        <f t="shared" si="6"/>
        <v>4.8160898984041856E-2</v>
      </c>
      <c r="G23" s="6"/>
      <c r="H23" s="6">
        <f t="shared" si="6"/>
        <v>-1.812773504928189E-2</v>
      </c>
      <c r="J23" s="8" t="s">
        <v>43</v>
      </c>
      <c r="K23" s="8">
        <v>21</v>
      </c>
      <c r="L23" s="8">
        <v>2.8032335352481588E-3</v>
      </c>
      <c r="M23" s="8">
        <v>1.3348731120229327E-4</v>
      </c>
      <c r="N23" s="8"/>
      <c r="O23" s="8"/>
    </row>
    <row r="24" spans="1:18" ht="15.75" thickBot="1" x14ac:dyDescent="0.3">
      <c r="A24" s="2">
        <f>A23-5</f>
        <v>30</v>
      </c>
      <c r="B24" s="6"/>
      <c r="C24" s="6">
        <f t="shared" ref="C24:G24" si="7">C4-C14</f>
        <v>4.9218265462547484E-2</v>
      </c>
      <c r="D24" s="6"/>
      <c r="E24" s="6">
        <f t="shared" si="7"/>
        <v>6.2453603775399547E-2</v>
      </c>
      <c r="F24" s="6"/>
      <c r="G24" s="6">
        <f t="shared" si="7"/>
        <v>2.7832817502703389E-2</v>
      </c>
      <c r="H24" s="6"/>
      <c r="J24" s="9" t="s">
        <v>24</v>
      </c>
      <c r="K24" s="9">
        <v>24</v>
      </c>
      <c r="L24" s="9">
        <v>3.4070022602421261E-3</v>
      </c>
      <c r="M24" s="9"/>
      <c r="N24" s="9"/>
      <c r="O24" s="9"/>
    </row>
    <row r="25" spans="1:18" ht="15.75" thickBot="1" x14ac:dyDescent="0.3">
      <c r="A25" s="2">
        <f t="shared" ref="A25:A29" si="8">A24-5</f>
        <v>25</v>
      </c>
      <c r="B25" s="6">
        <f t="shared" ref="B25:H25" si="9">B5-B15</f>
        <v>-7.938683250176104E-3</v>
      </c>
      <c r="C25" s="6"/>
      <c r="D25" s="6">
        <f t="shared" si="9"/>
        <v>3.6972466093211254E-2</v>
      </c>
      <c r="E25" s="6"/>
      <c r="F25" s="6">
        <f t="shared" si="9"/>
        <v>7.4619411450635997E-3</v>
      </c>
      <c r="G25" s="6"/>
      <c r="H25" s="6">
        <f t="shared" si="9"/>
        <v>-1.8344073973417863E-2</v>
      </c>
    </row>
    <row r="26" spans="1:18" x14ac:dyDescent="0.25">
      <c r="A26" s="2">
        <f t="shared" si="8"/>
        <v>20</v>
      </c>
      <c r="B26" s="6"/>
      <c r="C26" s="6">
        <f t="shared" ref="C26:G26" si="10">C6-C16</f>
        <v>4.0506314907688967E-3</v>
      </c>
      <c r="D26" s="6"/>
      <c r="E26" s="6">
        <f t="shared" si="10"/>
        <v>2.6464529059844311E-2</v>
      </c>
      <c r="F26" s="6"/>
      <c r="G26" s="6">
        <f t="shared" si="10"/>
        <v>-1.4363637249767969E-3</v>
      </c>
      <c r="H26" s="6"/>
      <c r="J26" s="10"/>
      <c r="K26" s="10" t="s">
        <v>4</v>
      </c>
      <c r="L26" s="10" t="s">
        <v>2</v>
      </c>
      <c r="M26" s="10" t="s">
        <v>5</v>
      </c>
      <c r="N26" s="10" t="s">
        <v>6</v>
      </c>
      <c r="O26" s="10" t="s">
        <v>7</v>
      </c>
      <c r="P26" s="10" t="s">
        <v>8</v>
      </c>
      <c r="Q26" s="10" t="s">
        <v>9</v>
      </c>
      <c r="R26" s="10" t="s">
        <v>10</v>
      </c>
    </row>
    <row r="27" spans="1:18" x14ac:dyDescent="0.25">
      <c r="A27" s="2">
        <f t="shared" si="8"/>
        <v>15</v>
      </c>
      <c r="B27" s="6">
        <f t="shared" ref="B27:H27" si="11">B7-B17</f>
        <v>-9.1601551921765001E-3</v>
      </c>
      <c r="C27" s="6"/>
      <c r="D27" s="6">
        <f t="shared" si="11"/>
        <v>1.4224729363825794E-2</v>
      </c>
      <c r="E27" s="6"/>
      <c r="F27" s="6">
        <f t="shared" si="11"/>
        <v>2.178926123527769E-3</v>
      </c>
      <c r="G27" s="6"/>
      <c r="H27" s="6">
        <f t="shared" si="11"/>
        <v>-5.1493073949842483E-2</v>
      </c>
      <c r="J27" s="8" t="s">
        <v>3</v>
      </c>
      <c r="K27" s="8">
        <v>0.99817796089678157</v>
      </c>
      <c r="L27" s="8">
        <v>9.6527655748386548E-3</v>
      </c>
      <c r="M27" s="8">
        <v>103.40849502226371</v>
      </c>
      <c r="N27" s="8">
        <v>6.3786186925499874E-30</v>
      </c>
      <c r="O27" s="8">
        <v>0.97810393596743639</v>
      </c>
      <c r="P27" s="8">
        <v>1.0182519858261267</v>
      </c>
      <c r="Q27" s="8">
        <v>0.97810393596743639</v>
      </c>
      <c r="R27" s="8">
        <v>1.0182519858261267</v>
      </c>
    </row>
    <row r="28" spans="1:18" x14ac:dyDescent="0.25">
      <c r="A28" s="2">
        <f t="shared" si="8"/>
        <v>10</v>
      </c>
      <c r="B28" s="6"/>
      <c r="C28" s="6">
        <f t="shared" ref="C28:G28" si="12">C8-C18</f>
        <v>-6.868630828069433E-3</v>
      </c>
      <c r="D28" s="6"/>
      <c r="E28" s="6">
        <f t="shared" si="12"/>
        <v>-1.6164136345389046E-3</v>
      </c>
      <c r="F28" s="6"/>
      <c r="G28" s="6">
        <f t="shared" si="12"/>
        <v>-1.601901867018396E-2</v>
      </c>
      <c r="H28" s="6"/>
      <c r="J28" s="8" t="s">
        <v>35</v>
      </c>
      <c r="K28" s="8">
        <v>-3.6458761723248619E-4</v>
      </c>
      <c r="L28" s="8">
        <v>6.6198459991841053E-4</v>
      </c>
      <c r="M28" s="8">
        <v>-0.55074939398502853</v>
      </c>
      <c r="N28" s="8">
        <v>0.58761732942254064</v>
      </c>
      <c r="O28" s="8">
        <v>-1.741259956219327E-3</v>
      </c>
      <c r="P28" s="8">
        <v>1.0120847217543545E-3</v>
      </c>
      <c r="Q28" s="8">
        <v>-1.741259956219327E-3</v>
      </c>
      <c r="R28" s="8">
        <v>1.0120847217543545E-3</v>
      </c>
    </row>
    <row r="29" spans="1:18" x14ac:dyDescent="0.25">
      <c r="A29" s="2">
        <f t="shared" si="8"/>
        <v>5</v>
      </c>
      <c r="B29" s="6">
        <f t="shared" ref="B29:H29" si="13">B9-B19</f>
        <v>-7.7883150835398318E-3</v>
      </c>
      <c r="C29" s="6"/>
      <c r="D29" s="6">
        <f t="shared" si="13"/>
        <v>3.1081851087431112E-3</v>
      </c>
      <c r="E29" s="6"/>
      <c r="F29" s="6">
        <f t="shared" si="13"/>
        <v>-1.1420613110262545E-2</v>
      </c>
      <c r="G29" s="6"/>
      <c r="H29" s="6">
        <f t="shared" si="13"/>
        <v>-5.5969854739896241E-2</v>
      </c>
      <c r="J29" s="8" t="s">
        <v>52</v>
      </c>
      <c r="K29" s="8">
        <v>9.676534393802984E-6</v>
      </c>
      <c r="L29" s="8">
        <v>1.0104053680069914E-5</v>
      </c>
      <c r="M29" s="8">
        <v>0.95768833976899737</v>
      </c>
      <c r="N29" s="8">
        <v>0.34911655386958285</v>
      </c>
      <c r="O29" s="8">
        <v>-1.1335995527142074E-5</v>
      </c>
      <c r="P29" s="8">
        <v>3.0689064314748043E-5</v>
      </c>
      <c r="Q29" s="8">
        <v>-1.1335995527142074E-5</v>
      </c>
      <c r="R29" s="8">
        <v>3.0689064314748043E-5</v>
      </c>
    </row>
    <row r="30" spans="1:18" ht="15.75" thickBot="1" x14ac:dyDescent="0.3">
      <c r="J30" s="9" t="s">
        <v>53</v>
      </c>
      <c r="K30" s="9">
        <v>-3.4814558656674272E-6</v>
      </c>
      <c r="L30" s="9">
        <v>5.534680515462255E-6</v>
      </c>
      <c r="M30" s="9">
        <v>-0.62902562414240037</v>
      </c>
      <c r="N30" s="9">
        <v>0.53611550576952971</v>
      </c>
      <c r="O30" s="9">
        <v>-1.4991454091767264E-5</v>
      </c>
      <c r="P30" s="9">
        <v>8.0285423604324101E-6</v>
      </c>
      <c r="Q30" s="9">
        <v>-1.4991454091767264E-5</v>
      </c>
      <c r="R30" s="9">
        <v>8.0285423604324101E-6</v>
      </c>
    </row>
    <row r="31" spans="1:18" x14ac:dyDescent="0.25">
      <c r="H31" s="13">
        <f>SUMSQ(B23:H29)</f>
        <v>2.5253968976678511E-2</v>
      </c>
    </row>
    <row r="34" spans="1:15" x14ac:dyDescent="0.25">
      <c r="A34" s="2"/>
      <c r="B34" s="2"/>
      <c r="J34" t="s">
        <v>46</v>
      </c>
      <c r="N34" t="s">
        <v>50</v>
      </c>
    </row>
    <row r="35" spans="1:15" ht="15.75" thickBot="1" x14ac:dyDescent="0.3">
      <c r="A35" t="s">
        <v>33</v>
      </c>
      <c r="B35" t="s">
        <v>35</v>
      </c>
      <c r="C35" t="s">
        <v>52</v>
      </c>
      <c r="D35" t="s">
        <v>53</v>
      </c>
      <c r="E35" t="s">
        <v>36</v>
      </c>
      <c r="H35" t="s">
        <v>34</v>
      </c>
    </row>
    <row r="36" spans="1:15" x14ac:dyDescent="0.25">
      <c r="A36">
        <v>1</v>
      </c>
      <c r="B36">
        <v>8</v>
      </c>
      <c r="C36">
        <f>B36^2</f>
        <v>64</v>
      </c>
      <c r="D36">
        <f t="shared" ref="D36:D60" si="14">E36^2</f>
        <v>25</v>
      </c>
      <c r="E36">
        <v>5</v>
      </c>
      <c r="H36" s="1">
        <v>0.98887512466504768</v>
      </c>
      <c r="J36" s="10" t="s">
        <v>47</v>
      </c>
      <c r="K36" s="10" t="s">
        <v>48</v>
      </c>
      <c r="L36" s="10" t="s">
        <v>49</v>
      </c>
      <c r="N36" s="10" t="s">
        <v>51</v>
      </c>
      <c r="O36" s="10" t="s">
        <v>34</v>
      </c>
    </row>
    <row r="37" spans="1:15" x14ac:dyDescent="0.25">
      <c r="A37">
        <v>2</v>
      </c>
      <c r="B37">
        <v>8</v>
      </c>
      <c r="C37">
        <f t="shared" ref="C37:C56" si="15">B37^2</f>
        <v>64</v>
      </c>
      <c r="D37">
        <f t="shared" si="14"/>
        <v>225</v>
      </c>
      <c r="E37">
        <v>15</v>
      </c>
      <c r="H37" s="1">
        <v>1.0008526752630573</v>
      </c>
      <c r="J37" s="8">
        <v>1</v>
      </c>
      <c r="K37" s="8">
        <v>0.99579352176348346</v>
      </c>
      <c r="L37" s="8">
        <v>-6.9183970984357801E-3</v>
      </c>
      <c r="N37" s="8">
        <v>2</v>
      </c>
      <c r="O37" s="8">
        <v>0.96823529348313553</v>
      </c>
    </row>
    <row r="38" spans="1:15" x14ac:dyDescent="0.25">
      <c r="A38">
        <v>3</v>
      </c>
      <c r="B38">
        <v>8</v>
      </c>
      <c r="C38">
        <f t="shared" si="15"/>
        <v>64</v>
      </c>
      <c r="D38">
        <f t="shared" si="14"/>
        <v>625</v>
      </c>
      <c r="E38">
        <v>25</v>
      </c>
      <c r="H38" s="1">
        <v>0.99215781590439045</v>
      </c>
      <c r="J38" s="8">
        <v>2</v>
      </c>
      <c r="K38" s="8">
        <v>0.99509723059034993</v>
      </c>
      <c r="L38" s="8">
        <v>5.7554446727073882E-3</v>
      </c>
      <c r="N38" s="8">
        <v>6</v>
      </c>
      <c r="O38" s="8">
        <v>0.98418451398559481</v>
      </c>
    </row>
    <row r="39" spans="1:15" x14ac:dyDescent="0.25">
      <c r="A39">
        <v>4</v>
      </c>
      <c r="B39">
        <v>8</v>
      </c>
      <c r="C39">
        <f t="shared" si="15"/>
        <v>64</v>
      </c>
      <c r="D39">
        <f t="shared" si="14"/>
        <v>1225</v>
      </c>
      <c r="E39">
        <v>35</v>
      </c>
      <c r="H39" s="1">
        <v>0.99290069200271569</v>
      </c>
      <c r="J39" s="8">
        <v>3</v>
      </c>
      <c r="K39" s="8">
        <v>0.993704648244083</v>
      </c>
      <c r="L39" s="8">
        <v>-1.5468323396925499E-3</v>
      </c>
      <c r="N39" s="8">
        <v>10</v>
      </c>
      <c r="O39" s="8">
        <v>0.98685470621090088</v>
      </c>
    </row>
    <row r="40" spans="1:15" x14ac:dyDescent="0.25">
      <c r="A40">
        <v>5</v>
      </c>
      <c r="B40">
        <v>16</v>
      </c>
      <c r="C40">
        <f t="shared" si="15"/>
        <v>256</v>
      </c>
      <c r="D40">
        <f t="shared" si="14"/>
        <v>100</v>
      </c>
      <c r="E40">
        <v>10</v>
      </c>
      <c r="H40" s="1">
        <v>0.96823529348313553</v>
      </c>
      <c r="J40" s="8">
        <v>4</v>
      </c>
      <c r="K40" s="8">
        <v>0.99161577472468254</v>
      </c>
      <c r="L40" s="8">
        <v>1.2849172780331486E-3</v>
      </c>
      <c r="N40" s="8">
        <v>14</v>
      </c>
      <c r="O40" s="8">
        <v>0.98690215087987776</v>
      </c>
    </row>
    <row r="41" spans="1:15" x14ac:dyDescent="0.25">
      <c r="A41">
        <v>6</v>
      </c>
      <c r="B41">
        <v>16</v>
      </c>
      <c r="C41">
        <f t="shared" si="15"/>
        <v>256</v>
      </c>
      <c r="D41">
        <f t="shared" si="14"/>
        <v>400</v>
      </c>
      <c r="E41">
        <v>20</v>
      </c>
      <c r="H41" s="1">
        <v>0.9928215562330337</v>
      </c>
      <c r="J41" s="8">
        <v>5</v>
      </c>
      <c r="K41" s="8">
        <v>0.99447360623930858</v>
      </c>
      <c r="L41" s="8">
        <v>-2.6238312756173054E-2</v>
      </c>
      <c r="N41" s="8">
        <v>18</v>
      </c>
      <c r="O41" s="8">
        <v>0.98884229659650813</v>
      </c>
    </row>
    <row r="42" spans="1:15" x14ac:dyDescent="0.25">
      <c r="A42">
        <v>7</v>
      </c>
      <c r="B42">
        <v>16</v>
      </c>
      <c r="C42">
        <f t="shared" si="15"/>
        <v>256</v>
      </c>
      <c r="D42">
        <f t="shared" si="14"/>
        <v>900</v>
      </c>
      <c r="E42">
        <v>30</v>
      </c>
      <c r="H42" s="1">
        <v>1.017679665456847</v>
      </c>
      <c r="J42" s="8">
        <v>6</v>
      </c>
      <c r="K42" s="8">
        <v>0.99342916947960835</v>
      </c>
      <c r="L42" s="8">
        <v>-6.0761324657465643E-4</v>
      </c>
      <c r="N42" s="8">
        <v>22</v>
      </c>
      <c r="O42" s="8">
        <v>0.98887512466504768</v>
      </c>
    </row>
    <row r="43" spans="1:15" x14ac:dyDescent="0.25">
      <c r="A43">
        <v>8</v>
      </c>
      <c r="B43">
        <v>24</v>
      </c>
      <c r="C43">
        <f t="shared" si="15"/>
        <v>576</v>
      </c>
      <c r="D43">
        <f t="shared" si="14"/>
        <v>25</v>
      </c>
      <c r="E43">
        <v>5</v>
      </c>
      <c r="H43" s="1">
        <v>0.98940990792353112</v>
      </c>
      <c r="J43" s="8">
        <v>7</v>
      </c>
      <c r="K43" s="8">
        <v>0.9916884415467746</v>
      </c>
      <c r="L43" s="8">
        <v>2.5991223910072359E-2</v>
      </c>
      <c r="N43" s="8">
        <v>26</v>
      </c>
      <c r="O43" s="8">
        <v>0.98940990792353112</v>
      </c>
    </row>
    <row r="44" spans="1:15" x14ac:dyDescent="0.25">
      <c r="A44">
        <v>9</v>
      </c>
      <c r="B44">
        <v>24</v>
      </c>
      <c r="C44">
        <f t="shared" si="15"/>
        <v>576</v>
      </c>
      <c r="D44">
        <f t="shared" si="14"/>
        <v>225</v>
      </c>
      <c r="E44">
        <v>15</v>
      </c>
      <c r="H44" s="1">
        <v>0.99474289351767775</v>
      </c>
      <c r="J44" s="8">
        <v>8</v>
      </c>
      <c r="K44" s="8">
        <v>0.9949145054973908</v>
      </c>
      <c r="L44" s="8">
        <v>-5.504597573859682E-3</v>
      </c>
      <c r="N44" s="8">
        <v>30</v>
      </c>
      <c r="O44" s="8">
        <v>0.99215781590439045</v>
      </c>
    </row>
    <row r="45" spans="1:15" x14ac:dyDescent="0.25">
      <c r="A45">
        <v>10</v>
      </c>
      <c r="B45">
        <v>24</v>
      </c>
      <c r="C45">
        <f t="shared" si="15"/>
        <v>576</v>
      </c>
      <c r="D45">
        <f t="shared" si="14"/>
        <v>625</v>
      </c>
      <c r="E45">
        <v>25</v>
      </c>
      <c r="H45" s="1">
        <v>0.99872998229272369</v>
      </c>
      <c r="J45" s="8">
        <v>9</v>
      </c>
      <c r="K45" s="8">
        <v>0.99421821432425728</v>
      </c>
      <c r="L45" s="8">
        <v>5.246791934204742E-4</v>
      </c>
      <c r="N45" s="8">
        <v>34</v>
      </c>
      <c r="O45" s="8">
        <v>0.9928215562330337</v>
      </c>
    </row>
    <row r="46" spans="1:15" x14ac:dyDescent="0.25">
      <c r="A46">
        <v>11</v>
      </c>
      <c r="B46">
        <v>24</v>
      </c>
      <c r="C46">
        <f t="shared" si="15"/>
        <v>576</v>
      </c>
      <c r="D46">
        <f t="shared" si="14"/>
        <v>1225</v>
      </c>
      <c r="E46">
        <v>35</v>
      </c>
      <c r="H46" s="1">
        <v>0.98685470621090088</v>
      </c>
      <c r="J46" s="8">
        <v>10</v>
      </c>
      <c r="K46" s="8">
        <v>0.99282563197799034</v>
      </c>
      <c r="L46" s="8">
        <v>5.9043503147333531E-3</v>
      </c>
      <c r="N46" s="8">
        <v>38</v>
      </c>
      <c r="O46" s="8">
        <v>0.99290069200271569</v>
      </c>
    </row>
    <row r="47" spans="1:15" x14ac:dyDescent="0.25">
      <c r="A47">
        <v>12</v>
      </c>
      <c r="B47">
        <v>32</v>
      </c>
      <c r="C47">
        <f t="shared" si="15"/>
        <v>1024</v>
      </c>
      <c r="D47">
        <f t="shared" si="14"/>
        <v>100</v>
      </c>
      <c r="E47">
        <v>10</v>
      </c>
      <c r="H47" s="1">
        <v>0.99770774762926961</v>
      </c>
      <c r="J47" s="8">
        <v>11</v>
      </c>
      <c r="K47" s="8">
        <v>0.99073675845858988</v>
      </c>
      <c r="L47" s="8">
        <v>-3.8820522476890051E-3</v>
      </c>
      <c r="N47" s="8">
        <v>42</v>
      </c>
      <c r="O47" s="8">
        <v>0.99384030278629565</v>
      </c>
    </row>
    <row r="48" spans="1:15" x14ac:dyDescent="0.25">
      <c r="A48">
        <v>13</v>
      </c>
      <c r="B48">
        <v>32</v>
      </c>
      <c r="C48">
        <f t="shared" si="15"/>
        <v>1024</v>
      </c>
      <c r="D48">
        <f t="shared" si="14"/>
        <v>400</v>
      </c>
      <c r="E48">
        <v>20</v>
      </c>
      <c r="H48" s="1">
        <v>1.0036626833826905</v>
      </c>
      <c r="J48" s="8">
        <v>12</v>
      </c>
      <c r="K48" s="8">
        <v>0.99607178277802955</v>
      </c>
      <c r="L48" s="8">
        <v>1.6359648512400682E-3</v>
      </c>
      <c r="N48" s="8">
        <v>46</v>
      </c>
      <c r="O48" s="8">
        <v>0.99390150077645834</v>
      </c>
    </row>
    <row r="49" spans="1:17" x14ac:dyDescent="0.25">
      <c r="A49">
        <v>14</v>
      </c>
      <c r="B49">
        <v>32</v>
      </c>
      <c r="C49">
        <f t="shared" si="15"/>
        <v>1024</v>
      </c>
      <c r="D49">
        <f t="shared" si="14"/>
        <v>900</v>
      </c>
      <c r="E49">
        <v>30</v>
      </c>
      <c r="H49" s="1">
        <v>1.0067960533152027</v>
      </c>
      <c r="J49" s="8">
        <v>13</v>
      </c>
      <c r="K49" s="8">
        <v>0.99502734601832932</v>
      </c>
      <c r="L49" s="8">
        <v>8.6353373643611731E-3</v>
      </c>
      <c r="N49" s="8">
        <v>50</v>
      </c>
      <c r="O49" s="8">
        <v>0.99474289351767775</v>
      </c>
    </row>
    <row r="50" spans="1:17" x14ac:dyDescent="0.25">
      <c r="A50">
        <v>15</v>
      </c>
      <c r="B50">
        <v>40</v>
      </c>
      <c r="C50">
        <f t="shared" si="15"/>
        <v>1600</v>
      </c>
      <c r="D50">
        <f t="shared" si="14"/>
        <v>25</v>
      </c>
      <c r="E50">
        <v>5</v>
      </c>
      <c r="H50" s="1">
        <v>0.99384030278629565</v>
      </c>
      <c r="J50" s="8">
        <v>14</v>
      </c>
      <c r="K50" s="8">
        <v>0.99328661808549557</v>
      </c>
      <c r="L50" s="8">
        <v>1.3509435229707156E-2</v>
      </c>
      <c r="N50" s="8">
        <v>54</v>
      </c>
      <c r="O50" s="8">
        <v>0.9957353801516895</v>
      </c>
    </row>
    <row r="51" spans="1:17" x14ac:dyDescent="0.25">
      <c r="A51">
        <v>16</v>
      </c>
      <c r="B51">
        <v>40</v>
      </c>
      <c r="C51">
        <f t="shared" si="15"/>
        <v>1600</v>
      </c>
      <c r="D51">
        <f t="shared" si="14"/>
        <v>225</v>
      </c>
      <c r="E51">
        <v>15</v>
      </c>
      <c r="H51" s="1">
        <v>0.9957353801516895</v>
      </c>
      <c r="J51" s="8">
        <v>15</v>
      </c>
      <c r="K51" s="8">
        <v>0.99898987484092516</v>
      </c>
      <c r="L51" s="8">
        <v>-5.1495720546295143E-3</v>
      </c>
      <c r="N51" s="8">
        <v>58</v>
      </c>
      <c r="O51" s="8">
        <v>0.99770774762926961</v>
      </c>
    </row>
    <row r="52" spans="1:17" x14ac:dyDescent="0.25">
      <c r="A52">
        <v>17</v>
      </c>
      <c r="B52">
        <v>40</v>
      </c>
      <c r="C52">
        <f t="shared" si="15"/>
        <v>1600</v>
      </c>
      <c r="D52">
        <f t="shared" si="14"/>
        <v>625</v>
      </c>
      <c r="E52">
        <v>25</v>
      </c>
      <c r="H52" s="1">
        <v>0.98884229659650813</v>
      </c>
      <c r="J52" s="8">
        <v>16</v>
      </c>
      <c r="K52" s="8">
        <v>0.99829358366779164</v>
      </c>
      <c r="L52" s="8">
        <v>-2.5582035161021421E-3</v>
      </c>
      <c r="N52" s="8">
        <v>62</v>
      </c>
      <c r="O52" s="8">
        <v>0.99872998229272369</v>
      </c>
    </row>
    <row r="53" spans="1:17" x14ac:dyDescent="0.25">
      <c r="A53">
        <v>18</v>
      </c>
      <c r="B53">
        <v>40</v>
      </c>
      <c r="C53">
        <f t="shared" si="15"/>
        <v>1600</v>
      </c>
      <c r="D53">
        <f t="shared" si="14"/>
        <v>1225</v>
      </c>
      <c r="E53">
        <v>35</v>
      </c>
      <c r="H53" s="1">
        <v>0.98690215087987776</v>
      </c>
      <c r="J53" s="8">
        <v>17</v>
      </c>
      <c r="K53" s="8">
        <v>0.9969010013215247</v>
      </c>
      <c r="L53" s="8">
        <v>-8.0587047250165744E-3</v>
      </c>
      <c r="N53" s="8">
        <v>66</v>
      </c>
      <c r="O53" s="8">
        <v>1.0008526752630573</v>
      </c>
    </row>
    <row r="54" spans="1:17" x14ac:dyDescent="0.25">
      <c r="A54">
        <v>19</v>
      </c>
      <c r="B54">
        <v>48</v>
      </c>
      <c r="C54">
        <f t="shared" si="15"/>
        <v>2304</v>
      </c>
      <c r="D54">
        <f t="shared" si="14"/>
        <v>100</v>
      </c>
      <c r="E54">
        <v>10</v>
      </c>
      <c r="H54" s="1">
        <v>1.0076379997158498</v>
      </c>
      <c r="J54" s="8">
        <v>18</v>
      </c>
      <c r="K54" s="8">
        <v>0.99481212780212425</v>
      </c>
      <c r="L54" s="8">
        <v>-7.9099769222464866E-3</v>
      </c>
      <c r="N54" s="8">
        <v>70</v>
      </c>
      <c r="O54" s="8">
        <v>1.0031678315759331</v>
      </c>
    </row>
    <row r="55" spans="1:17" x14ac:dyDescent="0.25">
      <c r="A55">
        <v>20</v>
      </c>
      <c r="B55">
        <v>48</v>
      </c>
      <c r="C55">
        <f t="shared" si="15"/>
        <v>2304</v>
      </c>
      <c r="D55">
        <f t="shared" si="14"/>
        <v>400</v>
      </c>
      <c r="E55">
        <v>20</v>
      </c>
      <c r="H55" s="1">
        <v>1.0031678315759331</v>
      </c>
      <c r="J55" s="8">
        <v>19</v>
      </c>
      <c r="K55" s="8">
        <v>1.0026243449263774</v>
      </c>
      <c r="L55" s="8">
        <v>5.0136547894723549E-3</v>
      </c>
      <c r="N55" s="8">
        <v>74</v>
      </c>
      <c r="O55" s="8">
        <v>1.0036626833826905</v>
      </c>
    </row>
    <row r="56" spans="1:17" x14ac:dyDescent="0.25">
      <c r="A56">
        <v>21</v>
      </c>
      <c r="B56">
        <v>48</v>
      </c>
      <c r="C56">
        <f t="shared" si="15"/>
        <v>2304</v>
      </c>
      <c r="D56">
        <f t="shared" si="14"/>
        <v>900</v>
      </c>
      <c r="E56">
        <v>30</v>
      </c>
      <c r="H56" s="1">
        <v>0.99390150077645834</v>
      </c>
      <c r="J56" s="8">
        <v>20</v>
      </c>
      <c r="K56" s="8">
        <v>1.0015799081666772</v>
      </c>
      <c r="L56" s="8">
        <v>1.5879234092559535E-3</v>
      </c>
      <c r="N56" s="8">
        <v>78</v>
      </c>
      <c r="O56" s="8">
        <v>1.0067960533152027</v>
      </c>
    </row>
    <row r="57" spans="1:17" x14ac:dyDescent="0.25">
      <c r="A57">
        <v>22</v>
      </c>
      <c r="B57">
        <v>56</v>
      </c>
      <c r="C57">
        <f>B57^2</f>
        <v>3136</v>
      </c>
      <c r="D57">
        <f t="shared" si="14"/>
        <v>25</v>
      </c>
      <c r="E57">
        <v>5</v>
      </c>
      <c r="H57" s="1">
        <v>1.0087066863394263</v>
      </c>
      <c r="J57" s="8">
        <v>21</v>
      </c>
      <c r="K57" s="8">
        <v>0.99983918023384355</v>
      </c>
      <c r="L57" s="8">
        <v>-5.9376794573852143E-3</v>
      </c>
      <c r="N57" s="8">
        <v>82</v>
      </c>
      <c r="O57" s="8">
        <v>1.0076379997158498</v>
      </c>
    </row>
    <row r="58" spans="1:17" x14ac:dyDescent="0.25">
      <c r="A58">
        <v>23</v>
      </c>
      <c r="B58">
        <v>56</v>
      </c>
      <c r="C58">
        <f>B58^2</f>
        <v>3136</v>
      </c>
      <c r="D58">
        <f t="shared" si="14"/>
        <v>225</v>
      </c>
      <c r="E58">
        <v>15</v>
      </c>
      <c r="H58" s="1">
        <v>1.0270588690626423</v>
      </c>
      <c r="J58" s="8">
        <v>22</v>
      </c>
      <c r="K58" s="8">
        <v>1.0080196297940869</v>
      </c>
      <c r="L58" s="8">
        <v>6.8705654533940397E-4</v>
      </c>
      <c r="N58" s="8">
        <v>86</v>
      </c>
      <c r="O58" s="8">
        <v>1.0087066863394263</v>
      </c>
    </row>
    <row r="59" spans="1:17" x14ac:dyDescent="0.25">
      <c r="A59">
        <v>24</v>
      </c>
      <c r="B59">
        <v>56</v>
      </c>
      <c r="C59">
        <f>B59^2</f>
        <v>3136</v>
      </c>
      <c r="D59">
        <f t="shared" si="14"/>
        <v>625</v>
      </c>
      <c r="E59">
        <v>25</v>
      </c>
      <c r="H59" s="1">
        <v>1.0096345489821494</v>
      </c>
      <c r="J59" s="8">
        <v>23</v>
      </c>
      <c r="K59" s="8">
        <v>1.0073233386209535</v>
      </c>
      <c r="L59" s="8">
        <v>1.9735530441688853E-2</v>
      </c>
      <c r="N59" s="8">
        <v>90</v>
      </c>
      <c r="O59" s="8">
        <v>1.0096345489821494</v>
      </c>
    </row>
    <row r="60" spans="1:17" x14ac:dyDescent="0.25">
      <c r="A60">
        <v>25</v>
      </c>
      <c r="B60">
        <v>56</v>
      </c>
      <c r="C60">
        <f>B60^2</f>
        <v>3136</v>
      </c>
      <c r="D60">
        <f t="shared" si="14"/>
        <v>1225</v>
      </c>
      <c r="E60">
        <v>35</v>
      </c>
      <c r="H60" s="1">
        <v>0.98418451398559481</v>
      </c>
      <c r="J60" s="8">
        <v>24</v>
      </c>
      <c r="K60" s="8">
        <v>1.0059307562746864</v>
      </c>
      <c r="L60" s="8">
        <v>3.7037927074630161E-3</v>
      </c>
      <c r="N60" s="8">
        <v>94</v>
      </c>
      <c r="O60" s="8">
        <v>1.017679665456847</v>
      </c>
    </row>
    <row r="61" spans="1:17" ht="15.75" thickBot="1" x14ac:dyDescent="0.3">
      <c r="A61" s="2"/>
      <c r="B61" s="2"/>
      <c r="J61" s="9">
        <v>25</v>
      </c>
      <c r="K61" s="9">
        <v>1.003841882755286</v>
      </c>
      <c r="L61" s="9">
        <v>-1.9657368769691153E-2</v>
      </c>
      <c r="N61" s="9">
        <v>98</v>
      </c>
      <c r="O61" s="9">
        <v>1.0270588690626423</v>
      </c>
    </row>
    <row r="62" spans="1:17" x14ac:dyDescent="0.25">
      <c r="A62" s="2"/>
      <c r="B62" s="2"/>
      <c r="J62" s="8"/>
      <c r="K62" s="8"/>
      <c r="L62" s="8"/>
      <c r="M62" s="11"/>
      <c r="N62" s="8"/>
      <c r="O62" s="8"/>
    </row>
    <row r="63" spans="1:17" x14ac:dyDescent="0.25">
      <c r="A63" s="2"/>
      <c r="B63" s="2"/>
      <c r="J63" s="8"/>
      <c r="K63" s="8"/>
      <c r="L63" s="8"/>
      <c r="M63" s="11"/>
      <c r="N63" s="8"/>
      <c r="O63" s="8"/>
    </row>
    <row r="64" spans="1:17" x14ac:dyDescent="0.25">
      <c r="K64" s="8"/>
      <c r="L64" s="8"/>
      <c r="M64" s="8"/>
      <c r="N64" s="8"/>
      <c r="O64" s="11"/>
      <c r="P64" s="8"/>
      <c r="Q64" s="8"/>
    </row>
    <row r="65" spans="1:17" x14ac:dyDescent="0.25">
      <c r="K65" s="8"/>
      <c r="L65" s="8"/>
      <c r="M65" s="8"/>
      <c r="N65" s="8"/>
      <c r="O65" s="11"/>
      <c r="P65" s="8"/>
      <c r="Q65" s="8"/>
    </row>
    <row r="66" spans="1:17" x14ac:dyDescent="0.25">
      <c r="A66" s="2"/>
      <c r="B66" s="2"/>
      <c r="K66" s="8"/>
      <c r="L66" s="8"/>
      <c r="M66" s="8"/>
      <c r="N66" s="8"/>
      <c r="O66" s="11"/>
      <c r="P66" s="8"/>
      <c r="Q66" s="8"/>
    </row>
    <row r="67" spans="1:17" x14ac:dyDescent="0.25">
      <c r="A67" s="2"/>
      <c r="B67" s="2"/>
      <c r="K67" s="8"/>
      <c r="L67" s="8"/>
      <c r="M67" s="8"/>
      <c r="N67" s="8"/>
      <c r="O67" s="11"/>
      <c r="P67" s="8"/>
      <c r="Q67" s="8"/>
    </row>
    <row r="68" spans="1:17" x14ac:dyDescent="0.25">
      <c r="A68" s="2"/>
      <c r="B68" s="2"/>
      <c r="K68" s="8"/>
      <c r="L68" s="8"/>
      <c r="M68" s="8"/>
      <c r="N68" s="8"/>
      <c r="O68" s="11"/>
      <c r="P68" s="8"/>
      <c r="Q68" s="8"/>
    </row>
    <row r="69" spans="1:17" x14ac:dyDescent="0.25">
      <c r="A69" s="2"/>
      <c r="B69" s="2"/>
      <c r="K69" s="8"/>
      <c r="L69" s="8"/>
      <c r="M69" s="8"/>
      <c r="N69" s="8"/>
      <c r="O69" s="11"/>
      <c r="P69" s="8"/>
      <c r="Q69" s="8"/>
    </row>
    <row r="70" spans="1:17" x14ac:dyDescent="0.25">
      <c r="A70" s="2"/>
      <c r="B70" s="2"/>
      <c r="K70" s="8"/>
      <c r="L70" s="8"/>
      <c r="M70" s="8"/>
      <c r="N70" s="8"/>
      <c r="O70" s="11"/>
      <c r="P70" s="8"/>
      <c r="Q70" s="8"/>
    </row>
    <row r="71" spans="1:17" x14ac:dyDescent="0.25">
      <c r="A71" s="2"/>
      <c r="B71" s="2"/>
      <c r="K71" s="8"/>
      <c r="L71" s="8"/>
      <c r="M71" s="8"/>
      <c r="N71" s="8"/>
      <c r="O71" s="11"/>
      <c r="P71" s="8"/>
      <c r="Q71" s="8"/>
    </row>
    <row r="72" spans="1:17" x14ac:dyDescent="0.25">
      <c r="A72" s="2"/>
      <c r="B72" s="2"/>
      <c r="K72" s="8"/>
      <c r="L72" s="8"/>
      <c r="M72" s="8"/>
      <c r="N72" s="8"/>
      <c r="O72" s="11"/>
      <c r="P72" s="8"/>
      <c r="Q72" s="8"/>
    </row>
    <row r="73" spans="1:17" x14ac:dyDescent="0.25">
      <c r="A73" s="2"/>
      <c r="B73" s="2"/>
      <c r="K73" s="8"/>
      <c r="L73" s="8"/>
      <c r="M73" s="8"/>
      <c r="N73" s="8"/>
      <c r="O73" s="11"/>
      <c r="P73" s="8"/>
      <c r="Q73" s="8"/>
    </row>
    <row r="74" spans="1:17" x14ac:dyDescent="0.25">
      <c r="A74" s="2"/>
      <c r="B74" s="2"/>
      <c r="K74" s="8"/>
      <c r="L74" s="8"/>
      <c r="M74" s="8"/>
      <c r="N74" s="8"/>
      <c r="O74" s="11"/>
      <c r="P74" s="8"/>
      <c r="Q74" s="8"/>
    </row>
    <row r="75" spans="1:17" x14ac:dyDescent="0.25">
      <c r="A75" s="2"/>
      <c r="B75" s="2"/>
      <c r="K75" s="8"/>
      <c r="L75" s="8"/>
      <c r="M75" s="8"/>
      <c r="N75" s="8"/>
      <c r="O75" s="11"/>
      <c r="P75" s="8"/>
      <c r="Q75" s="8"/>
    </row>
    <row r="76" spans="1:17" x14ac:dyDescent="0.25">
      <c r="K76" s="8"/>
      <c r="L76" s="8"/>
      <c r="M76" s="8"/>
      <c r="N76" s="8"/>
      <c r="O76" s="11"/>
      <c r="P76" s="8"/>
      <c r="Q76" s="8"/>
    </row>
    <row r="77" spans="1:17" x14ac:dyDescent="0.25">
      <c r="K77" s="8"/>
      <c r="L77" s="8"/>
      <c r="M77" s="8"/>
      <c r="N77" s="8"/>
      <c r="O77" s="11"/>
      <c r="P77" s="8"/>
      <c r="Q77" s="8"/>
    </row>
    <row r="78" spans="1:17" x14ac:dyDescent="0.25">
      <c r="K78" s="8"/>
      <c r="L78" s="8"/>
      <c r="M78" s="8"/>
      <c r="N78" s="8"/>
      <c r="O78" s="11"/>
      <c r="P78" s="8"/>
      <c r="Q78" s="8"/>
    </row>
    <row r="79" spans="1:17" x14ac:dyDescent="0.25">
      <c r="K79" s="8"/>
      <c r="L79" s="8"/>
      <c r="M79" s="8"/>
      <c r="N79" s="8"/>
      <c r="O79" s="11"/>
      <c r="P79" s="8"/>
      <c r="Q79" s="8"/>
    </row>
    <row r="80" spans="1:17" x14ac:dyDescent="0.25">
      <c r="K80" s="8"/>
      <c r="L80" s="8"/>
      <c r="M80" s="8"/>
      <c r="N80" s="8"/>
      <c r="O80" s="11"/>
      <c r="P80" s="8"/>
      <c r="Q80" s="8"/>
    </row>
    <row r="81" spans="11:17" x14ac:dyDescent="0.25">
      <c r="K81" s="8"/>
      <c r="L81" s="8"/>
      <c r="M81" s="8"/>
      <c r="N81" s="8"/>
      <c r="O81" s="11"/>
      <c r="P81" s="8"/>
      <c r="Q81" s="8"/>
    </row>
    <row r="82" spans="11:17" x14ac:dyDescent="0.25">
      <c r="K82" s="8"/>
      <c r="L82" s="8"/>
      <c r="M82" s="8"/>
      <c r="N82" s="8"/>
      <c r="O82" s="11"/>
      <c r="P82" s="8"/>
      <c r="Q82" s="8"/>
    </row>
    <row r="83" spans="11:17" x14ac:dyDescent="0.25">
      <c r="K83" s="8"/>
      <c r="L83" s="8"/>
      <c r="M83" s="8"/>
      <c r="N83" s="8"/>
      <c r="O83" s="11"/>
      <c r="P83" s="8"/>
      <c r="Q83" s="8"/>
    </row>
    <row r="84" spans="11:17" x14ac:dyDescent="0.25">
      <c r="K84" s="8"/>
      <c r="L84" s="8"/>
      <c r="M84" s="8"/>
      <c r="N84" s="8"/>
      <c r="O84" s="11"/>
      <c r="P84" s="8"/>
      <c r="Q84" s="8"/>
    </row>
    <row r="85" spans="11:17" x14ac:dyDescent="0.25">
      <c r="K85" s="8"/>
      <c r="L85" s="8"/>
      <c r="M85" s="8"/>
      <c r="N85" s="8"/>
      <c r="O85" s="11"/>
      <c r="P85" s="8"/>
      <c r="Q85" s="8"/>
    </row>
    <row r="86" spans="11:17" x14ac:dyDescent="0.25">
      <c r="K86" s="8"/>
      <c r="L86" s="8"/>
      <c r="M86" s="8"/>
      <c r="N86" s="8"/>
      <c r="O86" s="11"/>
      <c r="P86" s="8"/>
      <c r="Q86" s="8"/>
    </row>
    <row r="87" spans="11:17" x14ac:dyDescent="0.25">
      <c r="K87" s="8"/>
      <c r="L87" s="8"/>
      <c r="M87" s="8"/>
      <c r="N87" s="11"/>
      <c r="O87" s="8"/>
      <c r="P87" s="8"/>
      <c r="Q87" s="11"/>
    </row>
    <row r="88" spans="11:17" x14ac:dyDescent="0.25">
      <c r="K88" s="11"/>
      <c r="L88" s="11"/>
      <c r="M88" s="11"/>
      <c r="N88" s="11"/>
      <c r="O88" s="11"/>
      <c r="P88" s="11"/>
      <c r="Q88" s="11"/>
    </row>
  </sheetData>
  <sortState ref="O37:O61">
    <sortCondition ref="O37"/>
  </sortState>
  <mergeCells count="3">
    <mergeCell ref="B1:H1"/>
    <mergeCell ref="B11:H11"/>
    <mergeCell ref="B21:H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Measurments</vt:lpstr>
      <vt:lpstr>Regression</vt:lpstr>
      <vt:lpstr>Regression(2)</vt:lpstr>
      <vt:lpstr>Validation</vt:lpstr>
      <vt:lpstr>Validation(2)</vt:lpstr>
    </vt:vector>
  </TitlesOfParts>
  <Company>Autodesk,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Adzima</dc:creator>
  <cp:lastModifiedBy>Brian Adzima</cp:lastModifiedBy>
  <dcterms:created xsi:type="dcterms:W3CDTF">2015-06-16T22:55:40Z</dcterms:created>
  <dcterms:modified xsi:type="dcterms:W3CDTF">2016-04-23T00:23:12Z</dcterms:modified>
</cp:coreProperties>
</file>