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<sst xmlns="http://schemas.openxmlformats.org/spreadsheetml/2006/main" count="49" uniqueCount="45">
  <si>
    <t>Fill in the orange cells.</t>
  </si>
  <si>
    <t>The results will be in the grey cells.</t>
  </si>
  <si>
    <t>Enter the desired values</t>
  </si>
  <si>
    <t>Vin min. (V)</t>
  </si>
  <si>
    <t>Calculates the values of the components</t>
  </si>
  <si>
    <t>Vin max. (V)</t>
  </si>
  <si>
    <t>Buck converter</t>
  </si>
  <si>
    <t>Boost converter</t>
  </si>
  <si>
    <t>Vout (V)</t>
  </si>
  <si>
    <t>L min. (µH)</t>
  </si>
  <si>
    <t>Vf (V)</t>
  </si>
  <si>
    <t>Isat (A)</t>
  </si>
  <si>
    <t>Vsat (V)</t>
  </si>
  <si>
    <t>I rms (A)</t>
  </si>
  <si>
    <t>Iout max. (A)</t>
  </si>
  <si>
    <t>Duty cycle (%)</t>
  </si>
  <si>
    <t>Frequency (kHz)</t>
  </si>
  <si>
    <t>IL(peak-peak)</t>
  </si>
  <si>
    <t>Max ripple current (%)</t>
  </si>
  <si>
    <t>Cout(uF)</t>
  </si>
  <si>
    <t>Vout(peak-peak)</t>
  </si>
  <si>
    <t>Output voltage based on duty cycle calculator (boost only)</t>
  </si>
  <si>
    <t>Vi</t>
  </si>
  <si>
    <t>D</t>
  </si>
  <si>
    <t>Vo</t>
  </si>
  <si>
    <t>Step-up factor</t>
  </si>
  <si>
    <t>Output voltage based on on time calculator (boost only)</t>
  </si>
  <si>
    <t>PWM period</t>
  </si>
  <si>
    <t>On time</t>
  </si>
  <si>
    <t>Factor</t>
  </si>
  <si>
    <t>Switching frequency calculator</t>
  </si>
  <si>
    <t>Clock (MHz)</t>
  </si>
  <si>
    <t>PWM frequency (kHz)</t>
  </si>
  <si>
    <t>ADC feedback reading calculator</t>
  </si>
  <si>
    <t>Resistance (ohms)</t>
  </si>
  <si>
    <t>Drive Current (A)</t>
  </si>
  <si>
    <t>Analog reference (V)</t>
  </si>
  <si>
    <t>Analog read range</t>
  </si>
  <si>
    <t>ADC feedback reading</t>
  </si>
  <si>
    <t>Formulas from:</t>
  </si>
  <si>
    <t>http://www.coilcraft.com/apps/selector/selector_3.cfm</t>
  </si>
  <si>
    <t>Buck converter's output capacitor formula from:</t>
  </si>
  <si>
    <t>http://www.ti.com/lit/an/slta055/slta055.pdf</t>
  </si>
  <si>
    <t>Boost converter's output capacitor formula from:</t>
  </si>
  <si>
    <t>http://www.ti.com/lit/an/slva372c/slva372c.pdf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</si>
</sst>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1"/>
      <color rgb="FF3F3F3F"/>
      <name val="Calibri"/>
      <family val="2"/>
      <charset val="1"/>
    </font>
    <font>
      <sz val="11"/>
      <color rgb="FF3F3F76"/>
      <name val="Calibri"/>
      <family val="2"/>
      <charset val="1"/>
    </font>
    <font>
      <sz val="12"/>
      <color rgb="FF000000"/>
      <name val="Arial"/>
      <family val="2"/>
      <charset val="1"/>
    </font>
    <font>
      <u val="single"/>
      <sz val="11"/>
      <color rgb="FF0000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EEEEEE"/>
      </patternFill>
    </fill>
    <fill>
      <patternFill patternType="solid">
        <fgColor rgb="FFFFCC99"/>
        <bgColor rgb="FFC0C0C0"/>
      </patternFill>
    </fill>
    <fill>
      <patternFill patternType="solid">
        <fgColor rgb="FFEEEEEE"/>
        <bgColor rgb="FFF2F2F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1" applyFont="true" applyBorder="true" applyAlignment="true" applyProtection="false">
      <alignment horizontal="general" vertical="bottom" textRotation="0" wrapText="false" indent="0" shrinkToFit="false"/>
    </xf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1" builtinId="53" customBuiltin="true"/>
    <cellStyle name="*unknown*" xfId="20" builtinId="8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coilcraft.com/apps/selector/selector_2.cfm" TargetMode="External"/><Relationship Id="rId2" Type="http://schemas.openxmlformats.org/officeDocument/2006/relationships/hyperlink" Target="http://www.coilcraft.com/apps/selector/selector_2.cfm" TargetMode="External"/><Relationship Id="rId3" Type="http://schemas.openxmlformats.org/officeDocument/2006/relationships/hyperlink" Target="http://www.coilcraft.com/apps/selector/selector_2.cfm" TargetMode="External"/><Relationship Id="rId4" Type="http://schemas.openxmlformats.org/officeDocument/2006/relationships/hyperlink" Target="http://www.coilcraft.com/apps/selector/selector_2.cfm" TargetMode="External"/><Relationship Id="rId5" Type="http://schemas.openxmlformats.org/officeDocument/2006/relationships/hyperlink" Target="http://www.coilcraft.com/apps/selector/selector_3.cfm" TargetMode="External"/><Relationship Id="rId6" Type="http://schemas.openxmlformats.org/officeDocument/2006/relationships/hyperlink" Target="http://www.ti.com/lit/an/slta055/slta055.pdf" TargetMode="External"/><Relationship Id="rId7" Type="http://schemas.openxmlformats.org/officeDocument/2006/relationships/hyperlink" Target="http://www.ti.com/lit/an/slva372c/slva372c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8"/>
  <sheetViews>
    <sheetView windowProtection="false" showFormulas="false" showGridLines="true" showRowColHeaders="true" showZeros="true" rightToLeft="false" tabSelected="true" showOutlineSymbols="true" defaultGridColor="true" view="normal" topLeftCell="A19" colorId="64" zoomScale="115" zoomScaleNormal="115" zoomScalePageLayoutView="100" workbookViewId="0">
      <selection pane="topLeft" activeCell="A22" activeCellId="0" sqref="A22"/>
    </sheetView>
  </sheetViews>
  <sheetFormatPr defaultRowHeight="12.8"/>
  <cols>
    <col collapsed="false" hidden="false" max="1" min="1" style="0" width="24.1632653061224"/>
    <col collapsed="false" hidden="false" max="3" min="2" style="0" width="8.23469387755102"/>
    <col collapsed="false" hidden="false" max="4" min="4" style="0" width="18.0867346938776"/>
    <col collapsed="false" hidden="false" max="5" min="5" style="0" width="23.8928571428571"/>
    <col collapsed="false" hidden="false" max="6" min="6" style="0" width="24.3010204081633"/>
    <col collapsed="false" hidden="false" max="1025" min="7" style="0" width="8.23469387755102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3" customFormat="false" ht="13.8" hidden="false" customHeight="false" outlineLevel="0" collapsed="false"/>
    <row r="4" customFormat="false" ht="13.8" hidden="false" customHeight="false" outlineLevel="0" collapsed="false">
      <c r="A4" s="1" t="s">
        <v>2</v>
      </c>
    </row>
    <row r="5" customFormat="false" ht="13.8" hidden="false" customHeight="false" outlineLevel="0" collapsed="false">
      <c r="A5" s="2" t="s">
        <v>3</v>
      </c>
      <c r="B5" s="3" t="n">
        <v>12</v>
      </c>
      <c r="D5" s="1" t="s">
        <v>4</v>
      </c>
      <c r="F5" s="1"/>
    </row>
    <row r="6" customFormat="false" ht="13.8" hidden="false" customHeight="false" outlineLevel="0" collapsed="false">
      <c r="A6" s="2" t="s">
        <v>5</v>
      </c>
      <c r="B6" s="3" t="n">
        <v>12</v>
      </c>
      <c r="D6" s="2"/>
      <c r="E6" s="2" t="s">
        <v>6</v>
      </c>
      <c r="F6" s="2" t="s">
        <v>7</v>
      </c>
    </row>
    <row r="7" customFormat="false" ht="13.8" hidden="false" customHeight="false" outlineLevel="0" collapsed="false">
      <c r="A7" s="2" t="s">
        <v>8</v>
      </c>
      <c r="B7" s="3" t="n">
        <v>20</v>
      </c>
      <c r="D7" s="2" t="s">
        <v>9</v>
      </c>
      <c r="E7" s="4" t="n">
        <f aca="false">((B6-B9-B7)/E11)*E10/B11*1000</f>
        <v>-406.349206349206</v>
      </c>
      <c r="F7" s="4" t="n">
        <f aca="false">((B5-B9)/F11)*(F10/B11)*1000</f>
        <v>87.7714285714286</v>
      </c>
    </row>
    <row r="8" customFormat="false" ht="14.9" hidden="false" customHeight="false" outlineLevel="0" collapsed="false">
      <c r="A8" s="2" t="s">
        <v>10</v>
      </c>
      <c r="B8" s="3" t="n">
        <v>0</v>
      </c>
      <c r="D8" s="2" t="s">
        <v>11</v>
      </c>
      <c r="E8" s="4" t="n">
        <f aca="false">E9+E11/2</f>
        <v>0.91</v>
      </c>
      <c r="F8" s="4" t="n">
        <f aca="false">F9+F11/2</f>
        <v>1.51666666666667</v>
      </c>
    </row>
    <row r="9" customFormat="false" ht="14.9" hidden="false" customHeight="false" outlineLevel="0" collapsed="false">
      <c r="A9" s="2" t="s">
        <v>12</v>
      </c>
      <c r="B9" s="3" t="n">
        <v>0</v>
      </c>
      <c r="D9" s="2" t="s">
        <v>13</v>
      </c>
      <c r="E9" s="4" t="n">
        <f aca="false">B10</f>
        <v>0.7</v>
      </c>
      <c r="F9" s="4" t="n">
        <f aca="false">(B7+B8)*B10/B5</f>
        <v>1.16666666666667</v>
      </c>
    </row>
    <row r="10" customFormat="false" ht="14.9" hidden="false" customHeight="false" outlineLevel="0" collapsed="false">
      <c r="A10" s="2" t="s">
        <v>14</v>
      </c>
      <c r="B10" s="3" t="n">
        <v>0.7</v>
      </c>
      <c r="D10" s="2" t="s">
        <v>15</v>
      </c>
      <c r="E10" s="4" t="n">
        <f aca="false">(B7+B8)/B6</f>
        <v>1.66666666666667</v>
      </c>
      <c r="F10" s="4" t="n">
        <f aca="false">(B7+B8-B5)/B7</f>
        <v>0.4</v>
      </c>
    </row>
    <row r="11" customFormat="false" ht="15" hidden="false" customHeight="false" outlineLevel="0" collapsed="false">
      <c r="A11" s="5" t="s">
        <v>16</v>
      </c>
      <c r="B11" s="3" t="n">
        <v>78.125</v>
      </c>
      <c r="D11" s="2" t="s">
        <v>17</v>
      </c>
      <c r="E11" s="4" t="n">
        <f aca="false">E9*B12</f>
        <v>0.42</v>
      </c>
      <c r="F11" s="4" t="n">
        <f aca="false">F9*B12</f>
        <v>0.7</v>
      </c>
    </row>
    <row r="12" customFormat="false" ht="14.9" hidden="false" customHeight="false" outlineLevel="0" collapsed="false">
      <c r="A12" s="2" t="s">
        <v>18</v>
      </c>
      <c r="B12" s="3" t="n">
        <v>0.6</v>
      </c>
      <c r="D12" s="2" t="s">
        <v>19</v>
      </c>
      <c r="E12" s="6" t="n">
        <f aca="false">(E11*E9)/(B13*B11)*1000</f>
        <v>37.632</v>
      </c>
      <c r="F12" s="6" t="n">
        <f aca="false">(B10*F10)/(B11*B13)*1000</f>
        <v>35.84</v>
      </c>
    </row>
    <row r="13" customFormat="false" ht="15" hidden="false" customHeight="false" outlineLevel="0" collapsed="false">
      <c r="A13" s="2" t="s">
        <v>20</v>
      </c>
      <c r="B13" s="3" t="n">
        <v>0.1</v>
      </c>
    </row>
    <row r="14" customFormat="false" ht="13.8" hidden="false" customHeight="false" outlineLevel="0" collapsed="false"/>
    <row r="15" customFormat="false" ht="13.8" hidden="false" customHeight="false" outlineLevel="0" collapsed="false">
      <c r="A15" s="1" t="s">
        <v>21</v>
      </c>
    </row>
    <row r="16" customFormat="false" ht="13.8" hidden="false" customHeight="false" outlineLevel="0" collapsed="false">
      <c r="A16" s="2" t="s">
        <v>22</v>
      </c>
      <c r="B16" s="3" t="n">
        <v>12</v>
      </c>
    </row>
    <row r="17" customFormat="false" ht="13.8" hidden="false" customHeight="false" outlineLevel="0" collapsed="false">
      <c r="A17" s="2" t="s">
        <v>23</v>
      </c>
      <c r="B17" s="3" t="n">
        <v>0.5</v>
      </c>
    </row>
    <row r="18" customFormat="false" ht="13.8" hidden="false" customHeight="false" outlineLevel="0" collapsed="false">
      <c r="A18" s="2" t="s">
        <v>24</v>
      </c>
      <c r="B18" s="7" t="n">
        <f aca="false">B16*(1/(1-B17))</f>
        <v>24</v>
      </c>
    </row>
    <row r="19" customFormat="false" ht="13.8" hidden="false" customHeight="false" outlineLevel="0" collapsed="false">
      <c r="A19" s="2" t="s">
        <v>25</v>
      </c>
      <c r="B19" s="8" t="n">
        <f aca="false">B18/B16</f>
        <v>2</v>
      </c>
    </row>
    <row r="20" customFormat="false" ht="15" hidden="false" customHeight="false" outlineLevel="0" collapsed="false"/>
    <row r="21" customFormat="false" ht="13.8" hidden="false" customHeight="false" outlineLevel="0" collapsed="false">
      <c r="A21" s="1" t="s">
        <v>26</v>
      </c>
    </row>
    <row r="22" customFormat="false" ht="13.8" hidden="false" customHeight="false" outlineLevel="0" collapsed="false">
      <c r="A22" s="2" t="s">
        <v>22</v>
      </c>
      <c r="B22" s="3" t="n">
        <v>12</v>
      </c>
    </row>
    <row r="23" customFormat="false" ht="13.8" hidden="false" customHeight="false" outlineLevel="0" collapsed="false">
      <c r="A23" s="2" t="s">
        <v>27</v>
      </c>
      <c r="B23" s="3" t="n">
        <v>255</v>
      </c>
    </row>
    <row r="24" customFormat="false" ht="13.8" hidden="false" customHeight="false" outlineLevel="0" collapsed="false">
      <c r="A24" s="2" t="s">
        <v>28</v>
      </c>
      <c r="B24" s="3" t="n">
        <v>127</v>
      </c>
    </row>
    <row r="25" customFormat="false" ht="13.8" hidden="false" customHeight="false" outlineLevel="0" collapsed="false">
      <c r="A25" s="2" t="s">
        <v>23</v>
      </c>
      <c r="B25" s="9" t="n">
        <f aca="false">B24/B23</f>
        <v>0.498039215686275</v>
      </c>
    </row>
    <row r="26" customFormat="false" ht="13.8" hidden="false" customHeight="false" outlineLevel="0" collapsed="false">
      <c r="A26" s="2" t="s">
        <v>24</v>
      </c>
      <c r="B26" s="9" t="n">
        <f aca="false">B22*(1/(1-B25))</f>
        <v>23.90625</v>
      </c>
    </row>
    <row r="27" customFormat="false" ht="13.8" hidden="false" customHeight="false" outlineLevel="0" collapsed="false">
      <c r="A27" s="2" t="s">
        <v>29</v>
      </c>
      <c r="B27" s="10" t="n">
        <f aca="false">B26/B22</f>
        <v>1.9921875</v>
      </c>
    </row>
    <row r="28" customFormat="false" ht="15" hidden="false" customHeight="false" outlineLevel="0" collapsed="false"/>
    <row r="29" customFormat="false" ht="13.8" hidden="false" customHeight="false" outlineLevel="0" collapsed="false">
      <c r="A29" s="1" t="s">
        <v>30</v>
      </c>
    </row>
    <row r="30" customFormat="false" ht="13.8" hidden="false" customHeight="false" outlineLevel="0" collapsed="false">
      <c r="A30" s="2" t="s">
        <v>31</v>
      </c>
      <c r="B30" s="3" t="n">
        <v>20</v>
      </c>
    </row>
    <row r="31" customFormat="false" ht="13.8" hidden="false" customHeight="false" outlineLevel="0" collapsed="false">
      <c r="A31" s="2" t="s">
        <v>27</v>
      </c>
      <c r="B31" s="3" t="n">
        <v>255</v>
      </c>
    </row>
    <row r="32" customFormat="false" ht="13.8" hidden="false" customHeight="false" outlineLevel="0" collapsed="false">
      <c r="A32" s="2" t="s">
        <v>32</v>
      </c>
      <c r="B32" s="7" t="n">
        <f aca="false">B30*1000000/(B31+1)/1000</f>
        <v>78.125</v>
      </c>
    </row>
    <row r="33" customFormat="false" ht="15" hidden="false" customHeight="false" outlineLevel="0" collapsed="false"/>
    <row r="34" customFormat="false" ht="13.8" hidden="false" customHeight="false" outlineLevel="0" collapsed="false">
      <c r="A34" s="1" t="s">
        <v>33</v>
      </c>
    </row>
    <row r="35" customFormat="false" ht="13.8" hidden="false" customHeight="false" outlineLevel="0" collapsed="false">
      <c r="A35" s="2" t="s">
        <v>34</v>
      </c>
      <c r="B35" s="3" t="n">
        <v>0.82</v>
      </c>
    </row>
    <row r="36" customFormat="false" ht="13.8" hidden="false" customHeight="false" outlineLevel="0" collapsed="false">
      <c r="A36" s="2" t="s">
        <v>35</v>
      </c>
      <c r="B36" s="3" t="n">
        <v>0.7</v>
      </c>
    </row>
    <row r="37" customFormat="false" ht="13.8" hidden="false" customHeight="false" outlineLevel="0" collapsed="false">
      <c r="A37" s="2" t="s">
        <v>36</v>
      </c>
      <c r="B37" s="3" t="n">
        <v>1.1</v>
      </c>
    </row>
    <row r="38" customFormat="false" ht="13.8" hidden="false" customHeight="false" outlineLevel="0" collapsed="false">
      <c r="A38" s="2" t="s">
        <v>37</v>
      </c>
      <c r="B38" s="3" t="n">
        <v>1023</v>
      </c>
    </row>
    <row r="39" customFormat="false" ht="13.8" hidden="false" customHeight="false" outlineLevel="0" collapsed="false">
      <c r="A39" s="2" t="s">
        <v>38</v>
      </c>
      <c r="B39" s="8" t="n">
        <f aca="false">B35*B36*B38/B37</f>
        <v>533.82</v>
      </c>
    </row>
    <row r="40" customFormat="false" ht="13.8" hidden="false" customHeight="false" outlineLevel="0" collapsed="false"/>
    <row r="41" customFormat="false" ht="15" hidden="false" customHeight="false" outlineLevel="0" collapsed="false">
      <c r="A41" s="0" t="s">
        <v>39</v>
      </c>
    </row>
    <row r="42" customFormat="false" ht="15" hidden="false" customHeight="false" outlineLevel="0" collapsed="false">
      <c r="A42" s="11" t="s">
        <v>40</v>
      </c>
    </row>
    <row r="43" customFormat="false" ht="15" hidden="false" customHeight="false" outlineLevel="0" collapsed="false"/>
    <row r="44" customFormat="false" ht="15" hidden="false" customHeight="false" outlineLevel="0" collapsed="false">
      <c r="A44" s="0" t="s">
        <v>41</v>
      </c>
    </row>
    <row r="45" customFormat="false" ht="15" hidden="false" customHeight="false" outlineLevel="0" collapsed="false">
      <c r="A45" s="11" t="s">
        <v>42</v>
      </c>
    </row>
    <row r="46" customFormat="false" ht="15" hidden="false" customHeight="false" outlineLevel="0" collapsed="false"/>
    <row r="47" customFormat="false" ht="15" hidden="false" customHeight="false" outlineLevel="0" collapsed="false">
      <c r="A47" s="0" t="s">
        <v>43</v>
      </c>
    </row>
    <row r="48" customFormat="false" ht="15" hidden="false" customHeight="false" outlineLevel="0" collapsed="false">
      <c r="A48" s="11" t="s">
        <v>44</v>
      </c>
    </row>
  </sheetData>
  <hyperlinks>
    <hyperlink ref="A8" r:id="rId1" display="Vf (V)"/>
    <hyperlink ref="A9" r:id="rId2" display="Vsat (V)"/>
    <hyperlink ref="A10" r:id="rId3" display="Iout max. (A)"/>
    <hyperlink ref="A12" r:id="rId4" display="Max ripple current (%)"/>
    <hyperlink ref="A42" r:id="rId5" display="http://www.coilcraft.com/apps/selector/selector_3.cfm"/>
    <hyperlink ref="A45" r:id="rId6" display="http://www.ti.com/lit/an/slta055/slta055.pdf"/>
    <hyperlink ref="A48" r:id="rId7" display="http://www.ti.com/lit/an/slva372c/slva372c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2346938775510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2346938775510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130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2014-12-18T04:55:27Z</dcterms:created>
  <dc:creator>Han-Lin</dc:creator>
  <dc:language>en-CA</dc:language>
  <dcterms:modified xsi:type="dcterms:W3CDTF">2017-03-16T13:28:09Z</dcterms:modified>
  <cp:revision>12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