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70" yWindow="555" windowWidth="24060" windowHeight="9060"/>
  </bookViews>
  <sheets>
    <sheet name="Wieght buildup" sheetId="2" r:id="rId1"/>
    <sheet name="Take off performance" sheetId="1" r:id="rId2"/>
  </sheets>
  <calcPr calcId="125725"/>
</workbook>
</file>

<file path=xl/calcChain.xml><?xml version="1.0" encoding="utf-8"?>
<calcChain xmlns="http://schemas.openxmlformats.org/spreadsheetml/2006/main">
  <c r="G37" i="2"/>
  <c r="G36"/>
  <c r="F36"/>
  <c r="J35"/>
  <c r="J28"/>
  <c r="G26"/>
  <c r="G23"/>
  <c r="G22"/>
  <c r="G21"/>
  <c r="H18"/>
  <c r="H17"/>
  <c r="H16"/>
  <c r="H15"/>
  <c r="H14"/>
  <c r="H13"/>
  <c r="J19" s="1"/>
  <c r="N10"/>
  <c r="G10"/>
  <c r="G9"/>
  <c r="G8"/>
  <c r="G7"/>
  <c r="J11" s="1"/>
  <c r="F1" s="1"/>
  <c r="O1"/>
  <c r="N1"/>
  <c r="G1" i="1"/>
  <c r="H1" s="1"/>
  <c r="H14"/>
  <c r="G8"/>
  <c r="I12" s="1"/>
  <c r="I11" l="1"/>
  <c r="F2" i="2"/>
  <c r="G1"/>
  <c r="G15" i="1"/>
  <c r="G2" i="2" l="1"/>
  <c r="G3"/>
  <c r="G7" i="1" l="1"/>
  <c r="H11" l="1"/>
  <c r="H12"/>
  <c r="H7"/>
</calcChain>
</file>

<file path=xl/sharedStrings.xml><?xml version="1.0" encoding="utf-8"?>
<sst xmlns="http://schemas.openxmlformats.org/spreadsheetml/2006/main" count="63" uniqueCount="57">
  <si>
    <t>wieght</t>
  </si>
  <si>
    <t>wing</t>
  </si>
  <si>
    <t>tail</t>
  </si>
  <si>
    <t>battery</t>
  </si>
  <si>
    <t>wing area</t>
  </si>
  <si>
    <t>weight</t>
  </si>
  <si>
    <t>lbs</t>
  </si>
  <si>
    <t>wing loading</t>
  </si>
  <si>
    <t>cl</t>
  </si>
  <si>
    <t>rho</t>
  </si>
  <si>
    <t>ft/sec</t>
  </si>
  <si>
    <t>mph</t>
  </si>
  <si>
    <t>root cord</t>
  </si>
  <si>
    <t>tip cord</t>
  </si>
  <si>
    <t>max speed</t>
  </si>
  <si>
    <t>in</t>
  </si>
  <si>
    <t>v</t>
  </si>
  <si>
    <t>span</t>
  </si>
  <si>
    <t>Material weight</t>
  </si>
  <si>
    <t>total gross weight</t>
  </si>
  <si>
    <t>totalactual</t>
  </si>
  <si>
    <t>10% error</t>
  </si>
  <si>
    <t>balsa 1/32"</t>
  </si>
  <si>
    <t>oz/ft^2</t>
  </si>
  <si>
    <t>basswood</t>
  </si>
  <si>
    <t>oz/in^3</t>
  </si>
  <si>
    <t>balsa 1/16 medium</t>
  </si>
  <si>
    <t>oz/in^2</t>
  </si>
  <si>
    <t>sheeting</t>
  </si>
  <si>
    <t>area per side</t>
  </si>
  <si>
    <t>fuse</t>
  </si>
  <si>
    <t>motor</t>
  </si>
  <si>
    <t>esc</t>
  </si>
  <si>
    <t>rudder</t>
  </si>
  <si>
    <t>side fuselage</t>
  </si>
  <si>
    <t>top fuselage</t>
  </si>
  <si>
    <t>wingloading</t>
  </si>
  <si>
    <t>reciever</t>
  </si>
  <si>
    <t>SII-4020-540</t>
  </si>
  <si>
    <t>talon 90</t>
  </si>
  <si>
    <t>servos mg82</t>
  </si>
  <si>
    <t>elvator servo</t>
  </si>
  <si>
    <t>structure</t>
  </si>
  <si>
    <t>area/quanity/quanity</t>
  </si>
  <si>
    <t>spar 60*5/8*1/4*2</t>
  </si>
  <si>
    <t>ribs</t>
  </si>
  <si>
    <t>formers</t>
  </si>
  <si>
    <t>landing gear</t>
  </si>
  <si>
    <t>drag spar</t>
  </si>
  <si>
    <t>cowling</t>
  </si>
  <si>
    <t>fairing</t>
  </si>
  <si>
    <t>linkages and what not</t>
  </si>
  <si>
    <t>longerrons</t>
  </si>
  <si>
    <t>stringers</t>
  </si>
  <si>
    <t>Take off velocity</t>
  </si>
  <si>
    <t>take off renyold #</t>
  </si>
  <si>
    <t>max reynolds #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</si>
</sst>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37"/>
  <sheetViews>
    <sheetView tabSelected="1" workbookViewId="0">
      <selection activeCell="E22" sqref="E22"/>
    </sheetView>
  </sheetViews>
  <sheetFormatPr defaultRowHeight="15"/>
  <cols>
    <col min="2" max="2" width="9.140625" customWidth="1"/>
    <col min="5" max="5" width="15.5703125" customWidth="1"/>
    <col min="6" max="6" width="13" customWidth="1"/>
  </cols>
  <sheetData>
    <row r="1" spans="1:15">
      <c r="A1" t="s">
        <v>18</v>
      </c>
      <c r="E1" t="s">
        <v>19</v>
      </c>
      <c r="F1">
        <f>SUM(J1:J51)</f>
        <v>74.52239999999999</v>
      </c>
      <c r="G1">
        <f>F1/16</f>
        <v>4.6576499999999994</v>
      </c>
      <c r="M1" t="s">
        <v>20</v>
      </c>
      <c r="N1">
        <f>SUM(N4:N8)</f>
        <v>92.2</v>
      </c>
      <c r="O1">
        <f>N1/16</f>
        <v>5.7625000000000002</v>
      </c>
    </row>
    <row r="2" spans="1:15">
      <c r="E2" t="s">
        <v>21</v>
      </c>
      <c r="F2">
        <f>F1+F1*0.1</f>
        <v>81.974639999999994</v>
      </c>
      <c r="G2">
        <f>F2/16</f>
        <v>5.1234149999999996</v>
      </c>
    </row>
    <row r="3" spans="1:15">
      <c r="A3" t="s">
        <v>22</v>
      </c>
      <c r="B3">
        <v>0.42</v>
      </c>
      <c r="C3" t="s">
        <v>23</v>
      </c>
      <c r="E3" t="s">
        <v>7</v>
      </c>
      <c r="G3">
        <f>F2/(630/144)</f>
        <v>18.737060571428572</v>
      </c>
    </row>
    <row r="4" spans="1:15">
      <c r="A4" t="s">
        <v>24</v>
      </c>
      <c r="B4">
        <v>0.24</v>
      </c>
      <c r="C4" t="s">
        <v>25</v>
      </c>
      <c r="M4" t="s">
        <v>1</v>
      </c>
      <c r="N4">
        <v>35</v>
      </c>
    </row>
    <row r="5" spans="1:15">
      <c r="A5" t="s">
        <v>26</v>
      </c>
      <c r="B5">
        <v>0.85</v>
      </c>
      <c r="C5" t="s">
        <v>27</v>
      </c>
      <c r="E5" t="s">
        <v>28</v>
      </c>
      <c r="F5" t="s">
        <v>29</v>
      </c>
      <c r="G5" t="s">
        <v>0</v>
      </c>
      <c r="M5" t="s">
        <v>30</v>
      </c>
      <c r="N5">
        <v>27</v>
      </c>
    </row>
    <row r="6" spans="1:15">
      <c r="M6" t="s">
        <v>31</v>
      </c>
      <c r="N6">
        <v>10.199999999999999</v>
      </c>
    </row>
    <row r="7" spans="1:15">
      <c r="E7" t="s">
        <v>2</v>
      </c>
      <c r="F7">
        <v>1</v>
      </c>
      <c r="G7">
        <f>2*F7*$B$3</f>
        <v>0.84</v>
      </c>
      <c r="M7" t="s">
        <v>32</v>
      </c>
      <c r="N7">
        <v>3</v>
      </c>
    </row>
    <row r="8" spans="1:15">
      <c r="E8" t="s">
        <v>33</v>
      </c>
      <c r="F8">
        <v>0.36</v>
      </c>
      <c r="G8">
        <f t="shared" ref="G8:G10" si="0">2*F8*$B$3</f>
        <v>0.3024</v>
      </c>
      <c r="M8" t="s">
        <v>3</v>
      </c>
      <c r="N8">
        <v>17</v>
      </c>
    </row>
    <row r="9" spans="1:15">
      <c r="E9" t="s">
        <v>34</v>
      </c>
      <c r="F9">
        <v>2</v>
      </c>
      <c r="G9">
        <f t="shared" si="0"/>
        <v>1.68</v>
      </c>
    </row>
    <row r="10" spans="1:15">
      <c r="E10" t="s">
        <v>35</v>
      </c>
      <c r="F10">
        <v>1</v>
      </c>
      <c r="G10">
        <f t="shared" si="0"/>
        <v>0.84</v>
      </c>
      <c r="M10" t="s">
        <v>36</v>
      </c>
      <c r="N10">
        <f>N1/(630/144)</f>
        <v>21.074285714285715</v>
      </c>
    </row>
    <row r="11" spans="1:15">
      <c r="J11">
        <f>SUM(G6:G10)</f>
        <v>3.6623999999999999</v>
      </c>
    </row>
    <row r="13" spans="1:15">
      <c r="E13" t="s">
        <v>37</v>
      </c>
      <c r="F13">
        <v>0.34</v>
      </c>
      <c r="G13">
        <v>1</v>
      </c>
      <c r="H13">
        <f t="shared" ref="H13:H16" si="1">G13*F13</f>
        <v>0.34</v>
      </c>
    </row>
    <row r="14" spans="1:15">
      <c r="E14" t="s">
        <v>31</v>
      </c>
      <c r="F14">
        <v>10.199999999999999</v>
      </c>
      <c r="G14">
        <v>1</v>
      </c>
      <c r="H14">
        <f t="shared" si="1"/>
        <v>10.199999999999999</v>
      </c>
      <c r="I14" t="s">
        <v>38</v>
      </c>
    </row>
    <row r="15" spans="1:15">
      <c r="E15" t="s">
        <v>32</v>
      </c>
      <c r="F15">
        <v>3</v>
      </c>
      <c r="G15">
        <v>1</v>
      </c>
      <c r="H15">
        <f t="shared" si="1"/>
        <v>3</v>
      </c>
      <c r="I15" t="s">
        <v>39</v>
      </c>
    </row>
    <row r="16" spans="1:15">
      <c r="E16" t="s">
        <v>3</v>
      </c>
      <c r="F16">
        <v>17</v>
      </c>
      <c r="G16">
        <v>1</v>
      </c>
      <c r="H16">
        <f t="shared" si="1"/>
        <v>17</v>
      </c>
    </row>
    <row r="17" spans="5:10">
      <c r="E17" t="s">
        <v>40</v>
      </c>
      <c r="F17">
        <v>0.66</v>
      </c>
      <c r="G17">
        <v>5</v>
      </c>
      <c r="H17">
        <f>G17*F17</f>
        <v>3.3000000000000003</v>
      </c>
    </row>
    <row r="18" spans="5:10">
      <c r="E18" t="s">
        <v>41</v>
      </c>
      <c r="F18">
        <v>1.6</v>
      </c>
      <c r="G18">
        <v>1</v>
      </c>
      <c r="H18">
        <f>G18*F18</f>
        <v>1.6</v>
      </c>
    </row>
    <row r="19" spans="5:10">
      <c r="J19">
        <f>SUM(H13:H18)</f>
        <v>35.44</v>
      </c>
    </row>
    <row r="20" spans="5:10">
      <c r="E20" t="s">
        <v>42</v>
      </c>
      <c r="F20" t="s">
        <v>43</v>
      </c>
      <c r="G20" t="s">
        <v>5</v>
      </c>
    </row>
    <row r="21" spans="5:10">
      <c r="E21" t="s">
        <v>44</v>
      </c>
      <c r="F21">
        <v>18.75</v>
      </c>
      <c r="G21">
        <f>F21*B4</f>
        <v>4.5</v>
      </c>
    </row>
    <row r="22" spans="5:10">
      <c r="E22" t="s">
        <v>45</v>
      </c>
      <c r="F22">
        <v>6</v>
      </c>
      <c r="G22">
        <f>B5*F22</f>
        <v>5.0999999999999996</v>
      </c>
    </row>
    <row r="23" spans="5:10">
      <c r="E23" t="s">
        <v>46</v>
      </c>
      <c r="F23">
        <v>2</v>
      </c>
      <c r="G23">
        <f>F23*B5</f>
        <v>1.7</v>
      </c>
    </row>
    <row r="24" spans="5:10">
      <c r="E24" t="s">
        <v>47</v>
      </c>
      <c r="G24">
        <v>6</v>
      </c>
    </row>
    <row r="26" spans="5:10">
      <c r="E26" t="s">
        <v>1</v>
      </c>
      <c r="F26">
        <v>4.25</v>
      </c>
      <c r="G26">
        <f>2*F26*$B$3</f>
        <v>3.57</v>
      </c>
    </row>
    <row r="27" spans="5:10">
      <c r="E27" t="s">
        <v>48</v>
      </c>
      <c r="G27">
        <v>3</v>
      </c>
    </row>
    <row r="28" spans="5:10">
      <c r="J28">
        <f>SUM(G21:G29)</f>
        <v>23.869999999999997</v>
      </c>
    </row>
    <row r="32" spans="5:10">
      <c r="E32" t="s">
        <v>49</v>
      </c>
      <c r="G32">
        <v>3</v>
      </c>
    </row>
    <row r="33" spans="5:10">
      <c r="E33" t="s">
        <v>50</v>
      </c>
      <c r="G33">
        <v>3</v>
      </c>
    </row>
    <row r="35" spans="5:10">
      <c r="E35" t="s">
        <v>51</v>
      </c>
      <c r="G35">
        <v>3</v>
      </c>
      <c r="J35">
        <f>SUM(G32:G37)</f>
        <v>11.549999999999999</v>
      </c>
    </row>
    <row r="36" spans="5:10">
      <c r="E36" t="s">
        <v>52</v>
      </c>
      <c r="F36">
        <f>2</f>
        <v>2</v>
      </c>
      <c r="G36">
        <f>F36*B5</f>
        <v>1.7</v>
      </c>
    </row>
    <row r="37" spans="5:10">
      <c r="E37" t="s">
        <v>53</v>
      </c>
      <c r="F37">
        <v>1</v>
      </c>
      <c r="G37">
        <f>F37*B5</f>
        <v>0.85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5"/>
  <sheetViews>
    <sheetView workbookViewId="0">
      <selection activeCell="D12" sqref="D12"/>
    </sheetView>
  </sheetViews>
  <sheetFormatPr defaultRowHeight="15"/>
  <sheetData>
    <row r="1" spans="1:9">
      <c r="B1" t="s">
        <v>6</v>
      </c>
      <c r="F1" t="s">
        <v>4</v>
      </c>
      <c r="G1">
        <f>0.5*(G11+G12)*G13</f>
        <v>630</v>
      </c>
      <c r="H1">
        <f>G1/144</f>
        <v>4.375</v>
      </c>
    </row>
    <row r="2" spans="1:9">
      <c r="A2" t="s">
        <v>5</v>
      </c>
      <c r="B2">
        <v>6</v>
      </c>
      <c r="F2" t="s">
        <v>8</v>
      </c>
      <c r="G2">
        <v>1.1000000000000001</v>
      </c>
    </row>
    <row r="3" spans="1:9">
      <c r="F3" t="s">
        <v>9</v>
      </c>
      <c r="G3">
        <v>2.3770000000000002E-3</v>
      </c>
    </row>
    <row r="4" spans="1:9">
      <c r="F4" t="s">
        <v>14</v>
      </c>
      <c r="G4">
        <v>70</v>
      </c>
    </row>
    <row r="6" spans="1:9">
      <c r="G6" t="s">
        <v>10</v>
      </c>
      <c r="H6" t="s">
        <v>11</v>
      </c>
    </row>
    <row r="7" spans="1:9">
      <c r="F7" t="s">
        <v>54</v>
      </c>
      <c r="G7">
        <f>(B2*2/(H1*G2*G3))^0.5</f>
        <v>32.388487007935829</v>
      </c>
      <c r="H7">
        <f>G7/5280*3600</f>
        <v>22.083059323592611</v>
      </c>
    </row>
    <row r="8" spans="1:9">
      <c r="G8">
        <f>G4*5280/3600</f>
        <v>102.66666666666667</v>
      </c>
    </row>
    <row r="10" spans="1:9">
      <c r="G10" t="s">
        <v>15</v>
      </c>
      <c r="H10" t="s">
        <v>55</v>
      </c>
      <c r="I10" t="s">
        <v>56</v>
      </c>
    </row>
    <row r="11" spans="1:9">
      <c r="F11" t="s">
        <v>12</v>
      </c>
      <c r="G11">
        <v>14</v>
      </c>
      <c r="H11">
        <f>G3*(G7/12)*G11/0.0000003737</f>
        <v>240349.67234191607</v>
      </c>
      <c r="I11">
        <f>G3*(G8/12)*G11/0.0000003737</f>
        <v>761872.56563494192</v>
      </c>
    </row>
    <row r="12" spans="1:9">
      <c r="F12" t="s">
        <v>13</v>
      </c>
      <c r="G12">
        <v>7</v>
      </c>
      <c r="H12">
        <f>G3*(G7/12)*G12/0.0000003737</f>
        <v>120174.83617095803</v>
      </c>
      <c r="I12">
        <f>G3*(G8/12)*G12/0.0000003737</f>
        <v>380936.28281747096</v>
      </c>
    </row>
    <row r="13" spans="1:9">
      <c r="F13" t="s">
        <v>17</v>
      </c>
      <c r="G13">
        <v>60</v>
      </c>
    </row>
    <row r="14" spans="1:9">
      <c r="F14" t="s">
        <v>16</v>
      </c>
      <c r="G14">
        <v>25</v>
      </c>
      <c r="H14">
        <f>G14/3600*5280</f>
        <v>36.666666666666664</v>
      </c>
    </row>
    <row r="15" spans="1:9">
      <c r="F15" t="s">
        <v>8</v>
      </c>
      <c r="G15">
        <f>B2*2/(G3*H14^2*H1)</f>
        <v>0.85828425599718683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Wieght buildup</vt:lpstr>
      <vt:lpstr>Take off performance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Jason</cp:lastModifiedBy>
  <dcterms:created xsi:type="dcterms:W3CDTF">2014-06-08T04:40:26Z</dcterms:created>
  <dcterms:modified xsi:type="dcterms:W3CDTF">2014-09-01T03:03:58Z</dcterms:modified>
</cp:coreProperties>
</file>